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Astro\PhL_Astro Etoiles doubles\Etalons\"/>
    </mc:Choice>
  </mc:AlternateContent>
  <xr:revisionPtr revIDLastSave="0" documentId="13_ncr:1_{DC4FAB54-19E4-4E0A-B9ED-8677CD2FA0D3}" xr6:coauthVersionLast="47" xr6:coauthVersionMax="47" xr10:uidLastSave="{00000000-0000-0000-0000-000000000000}"/>
  <bookViews>
    <workbookView xWindow="-120" yWindow="-120" windowWidth="29040" windowHeight="15720" xr2:uid="{A5F1A0B3-91C3-4332-BB04-D90ADE60982E}"/>
  </bookViews>
  <sheets>
    <sheet name="Etalons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5" i="1" l="1"/>
  <c r="K5" i="1"/>
  <c r="J6" i="1"/>
  <c r="K6" i="1"/>
  <c r="J7" i="1"/>
  <c r="K7" i="1"/>
  <c r="J8" i="1"/>
  <c r="K8" i="1"/>
  <c r="J9" i="1"/>
  <c r="K9" i="1"/>
  <c r="J10" i="1"/>
  <c r="K10" i="1"/>
  <c r="J11" i="1"/>
  <c r="K11" i="1"/>
  <c r="J12" i="1"/>
  <c r="K12" i="1"/>
  <c r="J13" i="1"/>
  <c r="K13" i="1"/>
  <c r="J14" i="1"/>
  <c r="K14" i="1"/>
  <c r="J15" i="1"/>
  <c r="K15" i="1"/>
  <c r="J16" i="1"/>
  <c r="K16" i="1"/>
  <c r="J17" i="1"/>
  <c r="K17" i="1"/>
  <c r="J18" i="1"/>
  <c r="K18" i="1"/>
  <c r="J19" i="1"/>
  <c r="K19" i="1"/>
  <c r="J20" i="1"/>
  <c r="K20" i="1"/>
  <c r="J21" i="1"/>
  <c r="K21" i="1"/>
  <c r="J22" i="1"/>
  <c r="K22" i="1"/>
  <c r="J23" i="1"/>
  <c r="K23" i="1"/>
  <c r="J24" i="1"/>
  <c r="K24" i="1"/>
  <c r="J25" i="1"/>
  <c r="K25" i="1"/>
  <c r="J26" i="1"/>
  <c r="K26" i="1"/>
  <c r="J27" i="1"/>
  <c r="K27" i="1"/>
  <c r="J28" i="1"/>
  <c r="K28" i="1"/>
  <c r="J29" i="1"/>
  <c r="K29" i="1"/>
  <c r="J30" i="1"/>
  <c r="K30" i="1"/>
  <c r="J31" i="1"/>
  <c r="K31" i="1"/>
  <c r="J32" i="1"/>
  <c r="K32" i="1"/>
  <c r="J33" i="1"/>
  <c r="K33" i="1"/>
  <c r="J34" i="1"/>
  <c r="K34" i="1"/>
  <c r="J35" i="1"/>
  <c r="K35" i="1"/>
  <c r="J36" i="1"/>
  <c r="K36" i="1"/>
  <c r="J37" i="1"/>
  <c r="K37" i="1"/>
  <c r="J38" i="1"/>
  <c r="K38" i="1"/>
  <c r="J39" i="1"/>
  <c r="K39" i="1"/>
  <c r="J40" i="1"/>
  <c r="K40" i="1"/>
  <c r="J41" i="1"/>
  <c r="K41" i="1"/>
  <c r="J42" i="1"/>
  <c r="K42" i="1"/>
  <c r="J43" i="1"/>
  <c r="K43" i="1"/>
  <c r="J44" i="1"/>
  <c r="K44" i="1"/>
  <c r="J45" i="1"/>
  <c r="K45" i="1"/>
  <c r="J46" i="1"/>
  <c r="K46" i="1"/>
  <c r="J47" i="1"/>
  <c r="K47" i="1"/>
  <c r="J48" i="1"/>
  <c r="K48" i="1"/>
  <c r="J49" i="1"/>
  <c r="K49" i="1"/>
  <c r="J50" i="1"/>
  <c r="K50" i="1"/>
  <c r="J51" i="1"/>
  <c r="K51" i="1"/>
  <c r="J52" i="1"/>
  <c r="K52" i="1"/>
  <c r="J53" i="1"/>
  <c r="K53" i="1"/>
  <c r="J54" i="1"/>
  <c r="K54" i="1"/>
  <c r="J55" i="1"/>
  <c r="K55" i="1"/>
  <c r="J56" i="1"/>
  <c r="K56" i="1"/>
  <c r="J57" i="1"/>
  <c r="K57" i="1"/>
  <c r="J58" i="1"/>
  <c r="K58" i="1"/>
  <c r="J59" i="1"/>
  <c r="K59" i="1"/>
  <c r="J60" i="1"/>
  <c r="K60" i="1"/>
  <c r="J61" i="1"/>
  <c r="K61" i="1"/>
  <c r="J62" i="1"/>
  <c r="K62" i="1"/>
  <c r="J63" i="1"/>
  <c r="K63" i="1"/>
  <c r="J64" i="1"/>
  <c r="K64" i="1"/>
  <c r="J65" i="1"/>
  <c r="K65" i="1"/>
  <c r="J66" i="1"/>
  <c r="K66" i="1"/>
  <c r="J67" i="1"/>
  <c r="K67" i="1"/>
  <c r="K4" i="1"/>
  <c r="J4" i="1"/>
  <c r="M20" i="1" l="1"/>
  <c r="N20" i="1" s="1"/>
  <c r="M4" i="1"/>
  <c r="N4" i="1" s="1"/>
  <c r="M58" i="1"/>
  <c r="N58" i="1" s="1"/>
  <c r="M50" i="1"/>
  <c r="N50" i="1" s="1"/>
  <c r="M48" i="1"/>
  <c r="N48" i="1" s="1"/>
  <c r="M40" i="1"/>
  <c r="N40" i="1" s="1"/>
  <c r="M42" i="1"/>
  <c r="N42" i="1" s="1"/>
  <c r="M18" i="1"/>
  <c r="N18" i="1" s="1"/>
  <c r="M12" i="1"/>
  <c r="N12" i="1" s="1"/>
  <c r="M8" i="1"/>
  <c r="N8" i="1" s="1"/>
  <c r="M6" i="1"/>
  <c r="N6" i="1" s="1"/>
  <c r="M60" i="1"/>
  <c r="N60" i="1" s="1"/>
  <c r="M56" i="1"/>
  <c r="N56" i="1" s="1"/>
  <c r="M22" i="1"/>
  <c r="N22" i="1" s="1"/>
  <c r="M38" i="1"/>
  <c r="N38" i="1" s="1"/>
  <c r="M30" i="1"/>
  <c r="N30" i="1" s="1"/>
  <c r="M28" i="1"/>
  <c r="N28" i="1" s="1"/>
  <c r="M26" i="1"/>
  <c r="N26" i="1" s="1"/>
  <c r="M16" i="1"/>
  <c r="N16" i="1" s="1"/>
  <c r="M14" i="1"/>
  <c r="N14" i="1" s="1"/>
  <c r="L42" i="1"/>
  <c r="L62" i="1"/>
  <c r="L54" i="1"/>
  <c r="L46" i="1"/>
  <c r="L50" i="1"/>
  <c r="L38" i="1"/>
  <c r="L34" i="1"/>
  <c r="L30" i="1"/>
  <c r="L58" i="1"/>
  <c r="L26" i="1"/>
  <c r="L66" i="1"/>
  <c r="L22" i="1"/>
  <c r="L18" i="1"/>
  <c r="L14" i="1"/>
  <c r="L10" i="1"/>
  <c r="L60" i="1"/>
  <c r="L56" i="1"/>
  <c r="L44" i="1"/>
  <c r="L40" i="1"/>
  <c r="L36" i="1"/>
  <c r="L32" i="1"/>
  <c r="L28" i="1"/>
  <c r="L24" i="1"/>
  <c r="L20" i="1"/>
  <c r="L16" i="1"/>
  <c r="L12" i="1"/>
  <c r="L8" i="1"/>
  <c r="L64" i="1"/>
  <c r="L48" i="1"/>
  <c r="L52" i="1"/>
  <c r="M52" i="1"/>
  <c r="N52" i="1" s="1"/>
  <c r="M44" i="1"/>
  <c r="N44" i="1" s="1"/>
  <c r="M36" i="1"/>
  <c r="N36" i="1" s="1"/>
  <c r="M32" i="1"/>
  <c r="N32" i="1" s="1"/>
  <c r="M24" i="1"/>
  <c r="N24" i="1" s="1"/>
  <c r="M64" i="1"/>
  <c r="N64" i="1" s="1"/>
  <c r="M66" i="1"/>
  <c r="N66" i="1" s="1"/>
  <c r="M46" i="1"/>
  <c r="N46" i="1" s="1"/>
  <c r="M34" i="1"/>
  <c r="N34" i="1" s="1"/>
  <c r="M10" i="1"/>
  <c r="N10" i="1" s="1"/>
  <c r="M62" i="1"/>
  <c r="N62" i="1" s="1"/>
  <c r="M54" i="1"/>
  <c r="N54" i="1" s="1"/>
  <c r="L6" i="1"/>
  <c r="L4" i="1" l="1"/>
</calcChain>
</file>

<file path=xl/sharedStrings.xml><?xml version="1.0" encoding="utf-8"?>
<sst xmlns="http://schemas.openxmlformats.org/spreadsheetml/2006/main" count="282" uniqueCount="202">
  <si>
    <t>Const</t>
  </si>
  <si>
    <t>STF38</t>
  </si>
  <si>
    <t>Cas</t>
  </si>
  <si>
    <t>STF136AB</t>
  </si>
  <si>
    <t>Psc</t>
  </si>
  <si>
    <t>STF222</t>
  </si>
  <si>
    <t>And</t>
  </si>
  <si>
    <t>STF292</t>
  </si>
  <si>
    <t>Per</t>
  </si>
  <si>
    <t>STF297AB</t>
  </si>
  <si>
    <t>STF485AE</t>
  </si>
  <si>
    <t>Cam</t>
  </si>
  <si>
    <t>STF534AB</t>
  </si>
  <si>
    <t>Tau</t>
  </si>
  <si>
    <t>STF697AB</t>
  </si>
  <si>
    <t>Ori</t>
  </si>
  <si>
    <t>STF764</t>
  </si>
  <si>
    <t>Aur</t>
  </si>
  <si>
    <t>STF897AB</t>
  </si>
  <si>
    <t>Gem</t>
  </si>
  <si>
    <t>STF924AB</t>
  </si>
  <si>
    <t>STF994AB</t>
  </si>
  <si>
    <t>STF1050AB</t>
  </si>
  <si>
    <t>Lyn</t>
  </si>
  <si>
    <t>STF1169</t>
  </si>
  <si>
    <t>STF1283</t>
  </si>
  <si>
    <t>Cnc</t>
  </si>
  <si>
    <t>STF1349</t>
  </si>
  <si>
    <t>Uma</t>
  </si>
  <si>
    <t>STF1415AB</t>
  </si>
  <si>
    <t>UMa</t>
  </si>
  <si>
    <t>STF1615AB</t>
  </si>
  <si>
    <t>Com</t>
  </si>
  <si>
    <t>STF1927AB</t>
  </si>
  <si>
    <t>Dra</t>
  </si>
  <si>
    <t>STF2202AB</t>
  </si>
  <si>
    <t>Oph</t>
  </si>
  <si>
    <t>STF2277AB</t>
  </si>
  <si>
    <t>Her</t>
  </si>
  <si>
    <t>STF2380</t>
  </si>
  <si>
    <t>Lyr</t>
  </si>
  <si>
    <t>STT370AB</t>
  </si>
  <si>
    <t>Aql</t>
  </si>
  <si>
    <t>STF2562AB</t>
  </si>
  <si>
    <t>STF2687</t>
  </si>
  <si>
    <t>Cyg</t>
  </si>
  <si>
    <t>STF2691</t>
  </si>
  <si>
    <t>STF2769AB</t>
  </si>
  <si>
    <t>Vul</t>
  </si>
  <si>
    <t>STF2893</t>
  </si>
  <si>
    <t>Cep</t>
  </si>
  <si>
    <t>STF2896</t>
  </si>
  <si>
    <t>STF2922AB</t>
  </si>
  <si>
    <t>Lac</t>
  </si>
  <si>
    <t>AD</t>
  </si>
  <si>
    <t>Dec</t>
  </si>
  <si>
    <t>Ref GAIA DR3</t>
  </si>
  <si>
    <t>Composantes</t>
  </si>
  <si>
    <t xml:space="preserve"> Nom du couple</t>
  </si>
  <si>
    <t>A</t>
  </si>
  <si>
    <t>B</t>
  </si>
  <si>
    <t>425020278471736960</t>
  </si>
  <si>
    <t>425020278473130112</t>
  </si>
  <si>
    <t>MP Gaia DR3
mas/an</t>
  </si>
  <si>
    <t>Magnitudes
WDS</t>
  </si>
  <si>
    <t>8.66</t>
  </si>
  <si>
    <t>8.97</t>
  </si>
  <si>
    <t>,</t>
  </si>
  <si>
    <t>7.33</t>
  </si>
  <si>
    <t>8.33</t>
  </si>
  <si>
    <t>6.05</t>
  </si>
  <si>
    <t>6.71</t>
  </si>
  <si>
    <t>7.56</t>
  </si>
  <si>
    <t>8.23</t>
  </si>
  <si>
    <t>8.55</t>
  </si>
  <si>
    <t>8.87</t>
  </si>
  <si>
    <t>6.91</t>
  </si>
  <si>
    <t>6.94</t>
  </si>
  <si>
    <t>6.36</t>
  </si>
  <si>
    <t>7.94</t>
  </si>
  <si>
    <t>7.27</t>
  </si>
  <si>
    <t>8.10</t>
  </si>
  <si>
    <t>6.38</t>
  </si>
  <si>
    <t>7.08</t>
  </si>
  <si>
    <t>8.76</t>
  </si>
  <si>
    <t>8.95</t>
  </si>
  <si>
    <t>6.31</t>
  </si>
  <si>
    <t>6.88</t>
  </si>
  <si>
    <t>7.88</t>
  </si>
  <si>
    <t>8.14</t>
  </si>
  <si>
    <t>8.08</t>
  </si>
  <si>
    <t>8.80</t>
  </si>
  <si>
    <t>8.40</t>
  </si>
  <si>
    <t>8.64</t>
  </si>
  <si>
    <t>7.66</t>
  </si>
  <si>
    <t>8.45</t>
  </si>
  <si>
    <t>7.54</t>
  </si>
  <si>
    <t>8.98</t>
  </si>
  <si>
    <t>6.65</t>
  </si>
  <si>
    <t>7.82</t>
  </si>
  <si>
    <t>8.26</t>
  </si>
  <si>
    <t>STF1603AB</t>
  </si>
  <si>
    <t>6.99</t>
  </si>
  <si>
    <t>8.61</t>
  </si>
  <si>
    <t>8.12</t>
  </si>
  <si>
    <t>8.81</t>
  </si>
  <si>
    <t>6.13</t>
  </si>
  <si>
    <t>6.47</t>
  </si>
  <si>
    <t>6.25</t>
  </si>
  <si>
    <t>8.93</t>
  </si>
  <si>
    <t>7.28</t>
  </si>
  <si>
    <t>8.70</t>
  </si>
  <si>
    <t>8.34</t>
  </si>
  <si>
    <t>8.71</t>
  </si>
  <si>
    <t>6.95</t>
  </si>
  <si>
    <t>8.69</t>
  </si>
  <si>
    <t>6.37</t>
  </si>
  <si>
    <t>8.31</t>
  </si>
  <si>
    <t>7.42</t>
  </si>
  <si>
    <t>6.19</t>
  </si>
  <si>
    <t>7.91</t>
  </si>
  <si>
    <t>7.80</t>
  </si>
  <si>
    <t>8.57</t>
  </si>
  <si>
    <t>5.66</t>
  </si>
  <si>
    <t>6.29</t>
  </si>
  <si>
    <t>7.21</t>
  </si>
  <si>
    <t>8.02</t>
  </si>
  <si>
    <t>2586131788972205696</t>
  </si>
  <si>
    <t>2586131784677064576</t>
  </si>
  <si>
    <t>332409925884477568</t>
  </si>
  <si>
    <t>332409925884476928</t>
  </si>
  <si>
    <t>335146679045415296</t>
  </si>
  <si>
    <t>335146575966201088</t>
  </si>
  <si>
    <t>454776396011317248</t>
  </si>
  <si>
    <t>454776602169747968</t>
  </si>
  <si>
    <t>476270508303159296</t>
  </si>
  <si>
    <t>476270508301993344</t>
  </si>
  <si>
    <t>149308357591150336</t>
  </si>
  <si>
    <t>149308422012397440</t>
  </si>
  <si>
    <t>3391049273454343168</t>
  </si>
  <si>
    <t>3391061020189113984</t>
  </si>
  <si>
    <t>3444230245708929920</t>
  </si>
  <si>
    <t>3444230623666049024</t>
  </si>
  <si>
    <t>3432271166971780352</t>
  </si>
  <si>
    <t>3432271162674608384</t>
  </si>
  <si>
    <t>3371047988717092096</t>
  </si>
  <si>
    <t>3371047988717092480</t>
  </si>
  <si>
    <t>940887322916961536</t>
  </si>
  <si>
    <t>940887318620198528</t>
  </si>
  <si>
    <t>987346838854547328</t>
  </si>
  <si>
    <t>987346843150323072</t>
  </si>
  <si>
    <t>1139059897091616512</t>
  </si>
  <si>
    <t>1139060653007353344</t>
  </si>
  <si>
    <t>609687688753745920</t>
  </si>
  <si>
    <t>609687615737695488</t>
  </si>
  <si>
    <t>1069194866678740224</t>
  </si>
  <si>
    <t>1069194866678739584</t>
  </si>
  <si>
    <t>1076749782872011776</t>
  </si>
  <si>
    <t>1076749778575957632</t>
  </si>
  <si>
    <t>1573573762673399552</t>
  </si>
  <si>
    <t>1573573801328839552</t>
  </si>
  <si>
    <t>4016401528273296896</t>
  </si>
  <si>
    <t>4016424995974602752</t>
  </si>
  <si>
    <t>1616589410627042560</t>
  </si>
  <si>
    <t>1616589410627042688</t>
  </si>
  <si>
    <t>4376054289983293696</t>
  </si>
  <si>
    <t>4376054289983291136</t>
  </si>
  <si>
    <t>2122719386264539136</t>
  </si>
  <si>
    <t>2122719386264539264</t>
  </si>
  <si>
    <t>2117485191223202560</t>
  </si>
  <si>
    <t>4308972570185288960</t>
  </si>
  <si>
    <t>4301163357576782464</t>
  </si>
  <si>
    <t>4301163323217046912</t>
  </si>
  <si>
    <t>2187004670048985600</t>
  </si>
  <si>
    <t>2187004670048990976</t>
  </si>
  <si>
    <t>2064064873332474240</t>
  </si>
  <si>
    <t>2064064869031879936</t>
  </si>
  <si>
    <t>2278965039453700224</t>
  </si>
  <si>
    <t>2278965108173175936</t>
  </si>
  <si>
    <t>2205071673322137088</t>
  </si>
  <si>
    <t>2205071673322136960</t>
  </si>
  <si>
    <t>1908368597999299840</t>
  </si>
  <si>
    <t>1908368593700046720</t>
  </si>
  <si>
    <t>STF2985AB</t>
  </si>
  <si>
    <t>1942533104334263552</t>
  </si>
  <si>
    <t>1942532726377141120</t>
  </si>
  <si>
    <t>2117485229881574912</t>
  </si>
  <si>
    <t>4308972776343720064</t>
  </si>
  <si>
    <t>1839746393680654592</t>
  </si>
  <si>
    <t>1839746393680655232</t>
  </si>
  <si>
    <t>Positions 
corrigées du MP</t>
  </si>
  <si>
    <t>Positions corrigées
de la précession</t>
  </si>
  <si>
    <t>Date de calcul</t>
  </si>
  <si>
    <t>Formules utilisées pour la calcul de de Rho et Thêta à partir des coordonnées des composantes</t>
  </si>
  <si>
    <t>Application des mouvements propres sur les coordonnées Gaia DR3 (entre 2016,0 et date de calcul)</t>
  </si>
  <si>
    <t>Rho (")</t>
  </si>
  <si>
    <t>Thêta (°)</t>
  </si>
  <si>
    <t>Coord. Gaia DR3
 corrigées du MP  (°)</t>
  </si>
  <si>
    <t>Coord. Gaia DR3
(°)</t>
  </si>
  <si>
    <t>Les valeurs à retenir sont présentées sur fond jaune</t>
  </si>
  <si>
    <t>Puis correction de Thêta avec la précession (entre 2016,0 et date de calcul)</t>
  </si>
  <si>
    <t>Tg (θ) =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</si>
</sst>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0000"/>
    <numFmt numFmtId="165" formatCode="0.000"/>
  </numFmts>
  <fonts count="10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sz val="11"/>
      <color theme="1"/>
      <name val="Liberation Sans"/>
      <family val="2"/>
    </font>
    <font>
      <sz val="11"/>
      <name val="Calibri"/>
      <family val="2"/>
      <scheme val="minor"/>
    </font>
    <font>
      <b/>
      <sz val="14"/>
      <color rgb="FF0070C0"/>
      <name val="Calibri"/>
      <family val="2"/>
      <scheme val="minor"/>
    </font>
    <font>
      <b/>
      <sz val="12"/>
      <color rgb="FF0070C0"/>
      <name val="Calibri"/>
      <family val="2"/>
      <scheme val="minor"/>
    </font>
    <font>
      <i/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2">
    <xf numFmtId="0" fontId="0" fillId="0" borderId="0" xfId="0"/>
    <xf numFmtId="0" fontId="3" fillId="0" borderId="3" xfId="0" applyFont="1" applyBorder="1" applyAlignment="1">
      <alignment horizontal="center" vertical="center"/>
    </xf>
    <xf numFmtId="0" fontId="1" fillId="0" borderId="0" xfId="0" applyFont="1"/>
    <xf numFmtId="0" fontId="3" fillId="0" borderId="4" xfId="0" applyFont="1" applyBorder="1" applyAlignment="1">
      <alignment horizontal="center" vertical="center"/>
    </xf>
    <xf numFmtId="49" fontId="4" fillId="0" borderId="9" xfId="0" applyNumberFormat="1" applyFont="1" applyBorder="1" applyAlignment="1">
      <alignment horizontal="center" vertical="center"/>
    </xf>
    <xf numFmtId="49" fontId="0" fillId="0" borderId="0" xfId="0" applyNumberFormat="1" applyAlignment="1">
      <alignment horizontal="center"/>
    </xf>
    <xf numFmtId="49" fontId="4" fillId="0" borderId="4" xfId="0" applyNumberFormat="1" applyFont="1" applyBorder="1" applyAlignment="1">
      <alignment horizontal="center" vertical="center"/>
    </xf>
    <xf numFmtId="164" fontId="0" fillId="0" borderId="13" xfId="0" applyNumberFormat="1" applyBorder="1" applyAlignment="1">
      <alignment horizontal="center"/>
    </xf>
    <xf numFmtId="164" fontId="0" fillId="0" borderId="1" xfId="0" applyNumberFormat="1" applyBorder="1" applyAlignment="1">
      <alignment horizontal="center"/>
    </xf>
    <xf numFmtId="164" fontId="0" fillId="0" borderId="4" xfId="0" applyNumberFormat="1" applyBorder="1" applyAlignment="1">
      <alignment horizontal="center"/>
    </xf>
    <xf numFmtId="164" fontId="0" fillId="0" borderId="3" xfId="0" applyNumberFormat="1" applyBorder="1" applyAlignment="1">
      <alignment horizontal="center"/>
    </xf>
    <xf numFmtId="14" fontId="0" fillId="0" borderId="0" xfId="0" applyNumberFormat="1"/>
    <xf numFmtId="49" fontId="4" fillId="0" borderId="1" xfId="0" applyNumberFormat="1" applyFont="1" applyBorder="1" applyAlignment="1">
      <alignment horizontal="center" vertical="center"/>
    </xf>
    <xf numFmtId="0" fontId="5" fillId="0" borderId="0" xfId="0" applyFont="1" applyAlignment="1">
      <alignment horizontal="justify" vertical="center"/>
    </xf>
    <xf numFmtId="0" fontId="0" fillId="0" borderId="4" xfId="0" applyBorder="1" applyAlignment="1">
      <alignment horizontal="center"/>
    </xf>
    <xf numFmtId="164" fontId="0" fillId="0" borderId="11" xfId="0" applyNumberFormat="1" applyBorder="1" applyAlignment="1">
      <alignment horizontal="center"/>
    </xf>
    <xf numFmtId="49" fontId="4" fillId="0" borderId="3" xfId="0" applyNumberFormat="1" applyFont="1" applyBorder="1" applyAlignment="1">
      <alignment horizontal="center" vertical="center"/>
    </xf>
    <xf numFmtId="49" fontId="0" fillId="0" borderId="4" xfId="0" applyNumberFormat="1" applyBorder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14" fontId="1" fillId="0" borderId="0" xfId="0" applyNumberFormat="1" applyFont="1"/>
    <xf numFmtId="0" fontId="8" fillId="0" borderId="0" xfId="0" applyFont="1"/>
    <xf numFmtId="0" fontId="7" fillId="0" borderId="0" xfId="0" applyFont="1"/>
    <xf numFmtId="14" fontId="7" fillId="0" borderId="0" xfId="0" applyNumberFormat="1" applyFont="1"/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/>
    </xf>
    <xf numFmtId="0" fontId="1" fillId="2" borderId="7" xfId="0" applyFont="1" applyFill="1" applyBorder="1" applyAlignment="1">
      <alignment horizontal="center"/>
    </xf>
    <xf numFmtId="0" fontId="9" fillId="0" borderId="0" xfId="0" applyFont="1" applyAlignment="1">
      <alignment horizontal="center"/>
    </xf>
    <xf numFmtId="0" fontId="3" fillId="0" borderId="9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9" xfId="0" applyFont="1" applyBorder="1" applyAlignment="1">
      <alignment vertical="center"/>
    </xf>
    <xf numFmtId="0" fontId="3" fillId="0" borderId="3" xfId="0" applyFont="1" applyBorder="1" applyAlignment="1">
      <alignment vertical="center"/>
    </xf>
    <xf numFmtId="49" fontId="2" fillId="2" borderId="1" xfId="0" applyNumberFormat="1" applyFont="1" applyFill="1" applyBorder="1" applyAlignment="1">
      <alignment horizontal="center" vertical="center"/>
    </xf>
    <xf numFmtId="49" fontId="2" fillId="2" borderId="2" xfId="0" applyNumberFormat="1" applyFont="1" applyFill="1" applyBorder="1" applyAlignment="1">
      <alignment horizontal="center" vertical="center"/>
    </xf>
    <xf numFmtId="49" fontId="2" fillId="2" borderId="8" xfId="0" applyNumberFormat="1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 wrapText="1"/>
    </xf>
    <xf numFmtId="0" fontId="2" fillId="2" borderId="12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49" fontId="2" fillId="2" borderId="1" xfId="0" applyNumberFormat="1" applyFont="1" applyFill="1" applyBorder="1" applyAlignment="1">
      <alignment horizontal="center" vertical="center" wrapText="1"/>
    </xf>
    <xf numFmtId="165" fontId="7" fillId="3" borderId="3" xfId="0" applyNumberFormat="1" applyFont="1" applyFill="1" applyBorder="1" applyAlignment="1">
      <alignment horizontal="center" vertical="center"/>
    </xf>
    <xf numFmtId="165" fontId="7" fillId="3" borderId="4" xfId="0" applyNumberFormat="1" applyFont="1" applyFill="1" applyBorder="1" applyAlignment="1">
      <alignment horizontal="center" vertical="center"/>
    </xf>
    <xf numFmtId="165" fontId="0" fillId="0" borderId="3" xfId="0" applyNumberFormat="1" applyBorder="1" applyAlignment="1">
      <alignment horizontal="center" vertical="center"/>
    </xf>
    <xf numFmtId="165" fontId="0" fillId="0" borderId="4" xfId="0" applyNumberForma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vertical="center"/>
    </xf>
    <xf numFmtId="0" fontId="3" fillId="0" borderId="4" xfId="0" applyFont="1" applyBorder="1" applyAlignment="1">
      <alignment vertical="center"/>
    </xf>
    <xf numFmtId="0" fontId="3" fillId="0" borderId="5" xfId="0" applyFon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165" fontId="0" fillId="0" borderId="1" xfId="0" applyNumberFormat="1" applyBorder="1" applyAlignment="1">
      <alignment horizontal="center" vertical="center"/>
    </xf>
    <xf numFmtId="165" fontId="6" fillId="0" borderId="3" xfId="0" applyNumberFormat="1" applyFont="1" applyBorder="1" applyAlignment="1">
      <alignment horizontal="center" vertical="center"/>
    </xf>
    <xf numFmtId="165" fontId="6" fillId="0" borderId="4" xfId="0" applyNumberFormat="1" applyFont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 wrapText="1"/>
    </xf>
    <xf numFmtId="165" fontId="7" fillId="3" borderId="1" xfId="0" applyNumberFormat="1" applyFont="1" applyFill="1" applyBorder="1" applyAlignment="1">
      <alignment horizontal="center" vertical="center"/>
    </xf>
    <xf numFmtId="0" fontId="7" fillId="3" borderId="3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296132</xdr:colOff>
      <xdr:row>17</xdr:row>
      <xdr:rowOff>10583</xdr:rowOff>
    </xdr:from>
    <xdr:to>
      <xdr:col>19</xdr:col>
      <xdr:colOff>105833</xdr:colOff>
      <xdr:row>18</xdr:row>
      <xdr:rowOff>21166</xdr:rowOff>
    </xdr:to>
    <xdr:pic>
      <xdr:nvPicPr>
        <xdr:cNvPr id="6" name="Image 5">
          <a:extLst>
            <a:ext uri="{FF2B5EF4-FFF2-40B4-BE49-F238E27FC236}">
              <a16:creationId xmlns:a16="http://schemas.microsoft.com/office/drawing/2014/main" id="{1940FEA6-17CE-4317-A0D2-74D8611BDF3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61799" y="3249083"/>
          <a:ext cx="3566784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16</xdr:col>
      <xdr:colOff>10583</xdr:colOff>
      <xdr:row>18</xdr:row>
      <xdr:rowOff>105834</xdr:rowOff>
    </xdr:from>
    <xdr:to>
      <xdr:col>19</xdr:col>
      <xdr:colOff>226483</xdr:colOff>
      <xdr:row>20</xdr:row>
      <xdr:rowOff>105834</xdr:rowOff>
    </xdr:to>
    <xdr:pic>
      <xdr:nvPicPr>
        <xdr:cNvPr id="7" name="Image 6">
          <a:extLst>
            <a:ext uri="{FF2B5EF4-FFF2-40B4-BE49-F238E27FC236}">
              <a16:creationId xmlns:a16="http://schemas.microsoft.com/office/drawing/2014/main" id="{D9A1D925-4500-4080-8C4C-DB5BD5A5A32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403916" y="1905001"/>
          <a:ext cx="2745317" cy="35983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BB66B0-C19C-47C9-BB76-2BA73737F288}">
  <sheetPr codeName="Feuil1"/>
  <dimension ref="A1:R67"/>
  <sheetViews>
    <sheetView tabSelected="1" zoomScale="90" zoomScaleNormal="90" workbookViewId="0">
      <pane xSplit="2" ySplit="3" topLeftCell="C4" activePane="bottomRight" state="frozen"/>
      <selection pane="topRight" activeCell="C1" sqref="C1"/>
      <selection pane="bottomLeft" activeCell="A4" sqref="A4"/>
      <selection pane="bottomRight" activeCell="Q31" sqref="Q31"/>
    </sheetView>
  </sheetViews>
  <sheetFormatPr baseColWidth="10" defaultRowHeight="15"/>
  <cols>
    <col min="1" max="1" width="11.42578125" customWidth="1"/>
    <col min="2" max="2" width="9" customWidth="1"/>
    <col min="3" max="3" width="14" bestFit="1" customWidth="1"/>
    <col min="4" max="4" width="24.28515625" style="18" customWidth="1"/>
    <col min="5" max="5" width="12.5703125" style="5" bestFit="1" customWidth="1"/>
    <col min="6" max="11" width="11.140625" customWidth="1"/>
    <col min="12" max="12" width="20.7109375" customWidth="1"/>
    <col min="14" max="14" width="20.7109375" customWidth="1"/>
    <col min="15" max="15" width="6.5703125" customWidth="1"/>
    <col min="16" max="16" width="18.42578125" customWidth="1"/>
    <col min="17" max="17" width="15" customWidth="1"/>
  </cols>
  <sheetData>
    <row r="1" spans="1:18" s="2" customFormat="1" ht="15.75" customHeight="1">
      <c r="A1" s="40" t="s">
        <v>58</v>
      </c>
      <c r="B1" s="43" t="s">
        <v>0</v>
      </c>
      <c r="C1" s="23"/>
      <c r="D1" s="33" t="s">
        <v>56</v>
      </c>
      <c r="E1" s="46" t="s">
        <v>64</v>
      </c>
      <c r="F1" s="36" t="s">
        <v>198</v>
      </c>
      <c r="G1" s="37"/>
      <c r="H1" s="36" t="s">
        <v>63</v>
      </c>
      <c r="I1" s="37"/>
      <c r="J1" s="36" t="s">
        <v>197</v>
      </c>
      <c r="K1" s="37"/>
      <c r="L1" s="36" t="s">
        <v>190</v>
      </c>
      <c r="M1" s="37"/>
      <c r="N1" s="59" t="s">
        <v>191</v>
      </c>
    </row>
    <row r="2" spans="1:18" s="2" customFormat="1" ht="18.75">
      <c r="A2" s="41"/>
      <c r="B2" s="44"/>
      <c r="C2" s="24" t="s">
        <v>57</v>
      </c>
      <c r="D2" s="34"/>
      <c r="E2" s="34"/>
      <c r="F2" s="38"/>
      <c r="G2" s="39"/>
      <c r="H2" s="38"/>
      <c r="I2" s="39"/>
      <c r="J2" s="38"/>
      <c r="K2" s="39"/>
      <c r="L2" s="38"/>
      <c r="M2" s="39"/>
      <c r="N2" s="59"/>
      <c r="P2" s="21" t="s">
        <v>192</v>
      </c>
      <c r="Q2" s="22">
        <v>45336</v>
      </c>
      <c r="R2" s="20"/>
    </row>
    <row r="3" spans="1:18" s="2" customFormat="1" ht="19.5" thickBot="1">
      <c r="A3" s="42"/>
      <c r="B3" s="45"/>
      <c r="C3" s="25"/>
      <c r="D3" s="35"/>
      <c r="E3" s="35"/>
      <c r="F3" s="26" t="s">
        <v>54</v>
      </c>
      <c r="G3" s="26" t="s">
        <v>55</v>
      </c>
      <c r="H3" s="26" t="s">
        <v>54</v>
      </c>
      <c r="I3" s="26" t="s">
        <v>55</v>
      </c>
      <c r="J3" s="26" t="s">
        <v>54</v>
      </c>
      <c r="K3" s="26" t="s">
        <v>55</v>
      </c>
      <c r="L3" s="27" t="s">
        <v>195</v>
      </c>
      <c r="M3" s="27" t="s">
        <v>196</v>
      </c>
      <c r="N3" s="27" t="s">
        <v>196</v>
      </c>
      <c r="P3" s="21" t="s">
        <v>199</v>
      </c>
      <c r="Q3" s="19"/>
    </row>
    <row r="4" spans="1:18" ht="15.75" thickTop="1">
      <c r="A4" s="31" t="s">
        <v>1</v>
      </c>
      <c r="B4" s="29" t="s">
        <v>2</v>
      </c>
      <c r="C4" s="1" t="s">
        <v>59</v>
      </c>
      <c r="D4" s="16" t="s">
        <v>61</v>
      </c>
      <c r="E4" s="4" t="s">
        <v>65</v>
      </c>
      <c r="F4" s="7">
        <v>8.8637901273669808</v>
      </c>
      <c r="G4" s="7">
        <v>58.678471437627501</v>
      </c>
      <c r="H4" s="7">
        <v>-4.6255472469445396</v>
      </c>
      <c r="I4" s="7">
        <v>-5.1753937281730504</v>
      </c>
      <c r="J4" s="10">
        <f>F4+H4/1000*(YEARFRAC(Q$2,DATE(2016,1,1),3))/3600</f>
        <v>8.8637796864437437</v>
      </c>
      <c r="K4" s="10">
        <f>G4+I4/1000*(YEARFRAC(Q$2,DATE(2016,1,1),3))/3600</f>
        <v>58.67845975557438</v>
      </c>
      <c r="L4" s="47">
        <f>180/PI()*ACOS(SIN(RADIANS(K4))*SIN(RADIANS(K5))+COS(RADIANS(K4))*COS(RADIANS(K5))*COS(RADIANS(J4-J5)))*3600</f>
        <v>16.933939225332725</v>
      </c>
      <c r="M4" s="49">
        <f>180/PI()*ATAN(COS(RADIANS(K5))*SIN(RADIANS(J5-J4))/(SIN(RADIANS(K5))*COS(RADIANS(K4))-COS(RADIANS(K5))*SIN(RADIANS(K4))*COS(RADIANS(J5-J4))))+180</f>
        <v>144.24850837725583</v>
      </c>
      <c r="N4" s="60">
        <f>M4-0.0056*SIN(RADIANS(J4))/COS(RADIANS(K4))*(YEARFRAC(DATE(2016,1,1),Q$2,3))</f>
        <v>144.23502002235281</v>
      </c>
    </row>
    <row r="5" spans="1:18">
      <c r="A5" s="32"/>
      <c r="B5" s="30"/>
      <c r="C5" s="3" t="s">
        <v>60</v>
      </c>
      <c r="D5" s="6" t="s">
        <v>62</v>
      </c>
      <c r="E5" s="12" t="s">
        <v>66</v>
      </c>
      <c r="F5" s="8">
        <v>8.8690747016814502</v>
      </c>
      <c r="G5" s="8">
        <v>58.674653071507201</v>
      </c>
      <c r="H5" s="10">
        <v>-3.8590277260354902</v>
      </c>
      <c r="I5" s="10">
        <v>-4.8257636871458303</v>
      </c>
      <c r="J5" s="10">
        <f t="shared" ref="J5:J67" si="0">F5+H5/1000*(YEARFRAC(Q$2,DATE(2016,1,1),3))/3600</f>
        <v>8.8690659909689415</v>
      </c>
      <c r="K5" s="10">
        <f t="shared" ref="K5:K67" si="1">G5+I5/1000*(YEARFRAC(Q$2,DATE(2016,1,1),3))/3600</f>
        <v>58.674642178649442</v>
      </c>
      <c r="L5" s="48"/>
      <c r="M5" s="50"/>
      <c r="N5" s="61"/>
    </row>
    <row r="6" spans="1:18" ht="14.45" customHeight="1">
      <c r="A6" s="52" t="s">
        <v>3</v>
      </c>
      <c r="B6" s="51" t="s">
        <v>4</v>
      </c>
      <c r="C6" s="3" t="s">
        <v>59</v>
      </c>
      <c r="D6" s="17" t="s">
        <v>127</v>
      </c>
      <c r="E6" s="6" t="s">
        <v>68</v>
      </c>
      <c r="F6" s="9">
        <v>23.715148174082302</v>
      </c>
      <c r="G6" s="9">
        <v>12.5585779319283</v>
      </c>
      <c r="H6" s="9">
        <v>13.069800830662199</v>
      </c>
      <c r="I6" s="9">
        <v>-13.036663343776</v>
      </c>
      <c r="J6" s="10">
        <f t="shared" si="0"/>
        <v>23.715177675626641</v>
      </c>
      <c r="K6" s="10">
        <f t="shared" si="1"/>
        <v>12.558548505182882</v>
      </c>
      <c r="L6" s="47">
        <f t="shared" ref="L6" si="2">180/PI()*ACOS(SIN(RADIANS(K6))*SIN(RADIANS(K7))+COS(RADIANS(K6))*COS(RADIANS(K7))*COS(RADIANS(J6-J7)))*3600</f>
        <v>15.557615664176161</v>
      </c>
      <c r="M6" s="49">
        <f>180/PI()*ATAN(COS(RADIANS(K7))*SIN(RADIANS(J7-J6))/(SIN(RADIANS(K7))*COS(RADIANS(K6))-COS(RADIANS(K7))*SIN(RADIANS(K6))*COS(RADIANS(J7-J6))))</f>
        <v>76.844501988282445</v>
      </c>
      <c r="N6" s="60">
        <f t="shared" ref="N6" si="3">M6-0.0056*SIN(RADIANS(J6))/COS(RADIANS(K6))*(YEARFRAC(DATE(2016,1,1),Q$2,3))</f>
        <v>76.825751394048496</v>
      </c>
      <c r="O6" s="13" t="s">
        <v>67</v>
      </c>
    </row>
    <row r="7" spans="1:18" ht="14.45" customHeight="1">
      <c r="A7" s="32"/>
      <c r="B7" s="30"/>
      <c r="C7" s="3" t="s">
        <v>60</v>
      </c>
      <c r="D7" s="17" t="s">
        <v>128</v>
      </c>
      <c r="E7" s="6" t="s">
        <v>69</v>
      </c>
      <c r="F7" s="9">
        <v>23.719450603389799</v>
      </c>
      <c r="G7" s="9">
        <v>12.5595537543159</v>
      </c>
      <c r="H7" s="9">
        <v>17.0050132952117</v>
      </c>
      <c r="I7" s="9">
        <v>-9.6223120947629308</v>
      </c>
      <c r="J7" s="10">
        <f t="shared" si="0"/>
        <v>23.719488987613111</v>
      </c>
      <c r="K7" s="10">
        <f t="shared" si="1"/>
        <v>12.559532034545981</v>
      </c>
      <c r="L7" s="48"/>
      <c r="M7" s="50"/>
      <c r="N7" s="61"/>
      <c r="P7" s="20"/>
    </row>
    <row r="8" spans="1:18" ht="14.45" customHeight="1">
      <c r="A8" s="52" t="s">
        <v>5</v>
      </c>
      <c r="B8" s="51" t="s">
        <v>6</v>
      </c>
      <c r="C8" s="3" t="s">
        <v>59</v>
      </c>
      <c r="D8" s="17" t="s">
        <v>129</v>
      </c>
      <c r="E8" s="6" t="s">
        <v>70</v>
      </c>
      <c r="F8" s="9">
        <v>32.720024815493197</v>
      </c>
      <c r="G8" s="9">
        <v>39.039477799510401</v>
      </c>
      <c r="H8" s="9">
        <v>-13.4922192887954</v>
      </c>
      <c r="I8" s="9">
        <v>-14.6073772323046</v>
      </c>
      <c r="J8" s="10">
        <f t="shared" si="0"/>
        <v>32.719994360453313</v>
      </c>
      <c r="K8" s="10">
        <f t="shared" si="1"/>
        <v>39.039444827302738</v>
      </c>
      <c r="L8" s="47">
        <f t="shared" ref="L8" si="4">180/PI()*ACOS(SIN(RADIANS(K8))*SIN(RADIANS(K9))+COS(RADIANS(K8))*COS(RADIANS(K9))*COS(RADIANS(J8-J9)))*3600</f>
        <v>16.679936159963205</v>
      </c>
      <c r="M8" s="49">
        <f>180/PI()*ATAN(COS(RADIANS(K9))*SIN(RADIANS(J9-J8))/(SIN(RADIANS(K9))*COS(RADIANS(K8))-COS(RADIANS(K9))*SIN(RADIANS(K8))*COS(RADIANS(J9-J8))))</f>
        <v>35.960082811371109</v>
      </c>
      <c r="N8" s="60">
        <f t="shared" ref="N8" si="5">M8-0.0056*SIN(RADIANS(J8))/COS(RADIANS(K8))*(YEARFRAC(DATE(2016,1,1),Q$2,3))</f>
        <v>35.928414203379589</v>
      </c>
    </row>
    <row r="9" spans="1:18" ht="14.45" customHeight="1">
      <c r="A9" s="32"/>
      <c r="B9" s="30"/>
      <c r="C9" s="3" t="s">
        <v>60</v>
      </c>
      <c r="D9" s="17" t="s">
        <v>130</v>
      </c>
      <c r="E9" s="6" t="s">
        <v>71</v>
      </c>
      <c r="F9" s="9">
        <v>32.723517770354</v>
      </c>
      <c r="G9" s="9">
        <v>39.043233636213003</v>
      </c>
      <c r="H9" s="9">
        <v>-8.9833144592102308</v>
      </c>
      <c r="I9" s="9">
        <v>-17.0712618418322</v>
      </c>
      <c r="J9" s="10">
        <f t="shared" si="0"/>
        <v>32.72349749294861</v>
      </c>
      <c r="K9" s="10">
        <f t="shared" si="1"/>
        <v>39.043195102451492</v>
      </c>
      <c r="L9" s="48"/>
      <c r="M9" s="50"/>
      <c r="N9" s="61"/>
    </row>
    <row r="10" spans="1:18" ht="14.45" customHeight="1">
      <c r="A10" s="52" t="s">
        <v>7</v>
      </c>
      <c r="B10" s="51" t="s">
        <v>8</v>
      </c>
      <c r="C10" s="3" t="s">
        <v>59</v>
      </c>
      <c r="D10" s="17" t="s">
        <v>131</v>
      </c>
      <c r="E10" s="6" t="s">
        <v>72</v>
      </c>
      <c r="F10" s="9">
        <v>40.622952891498798</v>
      </c>
      <c r="G10" s="9">
        <v>40.261144314625298</v>
      </c>
      <c r="H10" s="9">
        <v>18.460291081338099</v>
      </c>
      <c r="I10" s="9">
        <v>-23.940335727542099</v>
      </c>
      <c r="J10" s="10">
        <f t="shared" si="0"/>
        <v>40.622994560618544</v>
      </c>
      <c r="K10" s="10">
        <f t="shared" si="1"/>
        <v>40.261090275785293</v>
      </c>
      <c r="L10" s="47">
        <f t="shared" ref="L10" si="6">180/PI()*ACOS(SIN(RADIANS(K10))*SIN(RADIANS(K11))+COS(RADIANS(K10))*COS(RADIANS(K11))*COS(RADIANS(J10-J11)))*3600</f>
        <v>23.035739105392857</v>
      </c>
      <c r="M10" s="49">
        <f t="shared" ref="M10" si="7">180/PI()*ATAN(COS(RADIANS(K11))*SIN(RADIANS(J11-J10))/(SIN(RADIANS(K11))*COS(RADIANS(K10))-COS(RADIANS(K11))*SIN(RADIANS(K10))*COS(RADIANS(J11-J10))))+180</f>
        <v>211.59898092019574</v>
      </c>
      <c r="N10" s="60">
        <f t="shared" ref="N10" si="8">M10-0.0056*SIN(RADIANS(J10))/COS(RADIANS(K10))*(YEARFRAC(DATE(2016,1,1),Q$2,3))</f>
        <v>211.56015567028544</v>
      </c>
    </row>
    <row r="11" spans="1:18" ht="14.45" customHeight="1">
      <c r="A11" s="32"/>
      <c r="B11" s="30"/>
      <c r="C11" s="3" t="s">
        <v>60</v>
      </c>
      <c r="D11" s="17" t="s">
        <v>132</v>
      </c>
      <c r="E11" s="6" t="s">
        <v>73</v>
      </c>
      <c r="F11" s="9">
        <v>40.618559989200101</v>
      </c>
      <c r="G11" s="9">
        <v>40.255693512577899</v>
      </c>
      <c r="H11" s="9">
        <v>18.3056450300294</v>
      </c>
      <c r="I11" s="9">
        <v>-23.667835963565899</v>
      </c>
      <c r="J11" s="10">
        <f t="shared" si="0"/>
        <v>40.61860130924817</v>
      </c>
      <c r="K11" s="10">
        <f t="shared" si="1"/>
        <v>40.255640088832493</v>
      </c>
      <c r="L11" s="48"/>
      <c r="M11" s="50"/>
      <c r="N11" s="61"/>
    </row>
    <row r="12" spans="1:18" ht="14.45" customHeight="1">
      <c r="A12" s="52" t="s">
        <v>9</v>
      </c>
      <c r="B12" s="51" t="s">
        <v>8</v>
      </c>
      <c r="C12" s="3" t="s">
        <v>59</v>
      </c>
      <c r="D12" s="17" t="s">
        <v>133</v>
      </c>
      <c r="E12" s="6" t="s">
        <v>74</v>
      </c>
      <c r="F12" s="9">
        <v>41.353231174070899</v>
      </c>
      <c r="G12" s="9">
        <v>56.563694527316301</v>
      </c>
      <c r="H12" s="9">
        <v>8.657</v>
      </c>
      <c r="I12" s="9">
        <v>-0.52900000000000003</v>
      </c>
      <c r="J12" s="10">
        <f t="shared" si="0"/>
        <v>41.353250714909557</v>
      </c>
      <c r="K12" s="10">
        <f t="shared" si="1"/>
        <v>56.563693333241723</v>
      </c>
      <c r="L12" s="47">
        <f t="shared" ref="L12" si="9">180/PI()*ACOS(SIN(RADIANS(K12))*SIN(RADIANS(K13))+COS(RADIANS(K12))*COS(RADIANS(K13))*COS(RADIANS(J12-J13)))*3600</f>
        <v>15.801710367321933</v>
      </c>
      <c r="M12" s="49">
        <f>180/PI()*ATAN(COS(RADIANS(K13))*SIN(RADIANS(J13-J12))/(SIN(RADIANS(K13))*COS(RADIANS(K12))-COS(RADIANS(K13))*SIN(RADIANS(K12))*COS(RADIANS(J13-J12))))+360</f>
        <v>278.26405630561095</v>
      </c>
      <c r="N12" s="60">
        <f t="shared" ref="N12" si="10">M12-0.0056*SIN(RADIANS(J12))/COS(RADIANS(K12))*(YEARFRAC(DATE(2016,1,1),Q$2,3))</f>
        <v>278.2094916831249</v>
      </c>
    </row>
    <row r="13" spans="1:18" ht="14.45" customHeight="1">
      <c r="A13" s="32"/>
      <c r="B13" s="30"/>
      <c r="C13" s="3" t="s">
        <v>60</v>
      </c>
      <c r="D13" s="17" t="s">
        <v>134</v>
      </c>
      <c r="E13" s="6" t="s">
        <v>75</v>
      </c>
      <c r="F13" s="9">
        <v>41.3453475109389</v>
      </c>
      <c r="G13" s="9">
        <v>56.564333234411301</v>
      </c>
      <c r="H13" s="9">
        <v>8.7506914428849498</v>
      </c>
      <c r="I13" s="9">
        <v>-4.0950758480524199</v>
      </c>
      <c r="J13" s="10">
        <f t="shared" si="0"/>
        <v>41.345367263260684</v>
      </c>
      <c r="K13" s="10">
        <f t="shared" si="1"/>
        <v>56.564323990883928</v>
      </c>
      <c r="L13" s="48"/>
      <c r="M13" s="50"/>
      <c r="N13" s="61"/>
    </row>
    <row r="14" spans="1:18" ht="14.45" customHeight="1">
      <c r="A14" s="52" t="s">
        <v>10</v>
      </c>
      <c r="B14" s="51" t="s">
        <v>11</v>
      </c>
      <c r="C14" s="3" t="s">
        <v>59</v>
      </c>
      <c r="D14" s="17" t="s">
        <v>135</v>
      </c>
      <c r="E14" s="6" t="s">
        <v>76</v>
      </c>
      <c r="F14" s="9">
        <v>61.964129260551402</v>
      </c>
      <c r="G14" s="9">
        <v>62.330103374096602</v>
      </c>
      <c r="H14" s="9">
        <v>-0.80297223332089795</v>
      </c>
      <c r="I14" s="9">
        <v>-0.86488521784092598</v>
      </c>
      <c r="J14" s="10">
        <f t="shared" si="0"/>
        <v>61.96412744805852</v>
      </c>
      <c r="K14" s="10">
        <f t="shared" si="1"/>
        <v>62.330101421851886</v>
      </c>
      <c r="L14" s="47">
        <f t="shared" ref="L14" si="11">180/PI()*ACOS(SIN(RADIANS(K14))*SIN(RADIANS(K15))+COS(RADIANS(K14))*COS(RADIANS(K15))*COS(RADIANS(J14-J15)))*3600</f>
        <v>17.912353893614316</v>
      </c>
      <c r="M14" s="49">
        <f>180/PI()*ATAN(COS(RADIANS(K15))*SIN(RADIANS(J15-J14))/(SIN(RADIANS(K15))*COS(RADIANS(K14))-COS(RADIANS(K15))*SIN(RADIANS(K14))*COS(RADIANS(J15-J14))))+360</f>
        <v>304.91359229407101</v>
      </c>
      <c r="N14" s="60">
        <f t="shared" ref="N14" si="12">M14-0.0056*SIN(RADIANS(J14))/COS(RADIANS(K14))*(YEARFRAC(DATE(2016,1,1),Q$2,3))</f>
        <v>304.82709828770084</v>
      </c>
    </row>
    <row r="15" spans="1:18" ht="14.45" customHeight="1">
      <c r="A15" s="32"/>
      <c r="B15" s="30"/>
      <c r="C15" s="3" t="s">
        <v>60</v>
      </c>
      <c r="D15" s="17" t="s">
        <v>136</v>
      </c>
      <c r="E15" s="6" t="s">
        <v>77</v>
      </c>
      <c r="F15" s="9">
        <v>61.955342978033599</v>
      </c>
      <c r="G15" s="9">
        <v>62.332949924040399</v>
      </c>
      <c r="H15" s="9">
        <v>-1.1437283036962</v>
      </c>
      <c r="I15" s="9">
        <v>-0.44809673697503599</v>
      </c>
      <c r="J15" s="10">
        <f t="shared" si="0"/>
        <v>61.955340396375952</v>
      </c>
      <c r="K15" s="10">
        <f t="shared" si="1"/>
        <v>62.332948912583078</v>
      </c>
      <c r="L15" s="48"/>
      <c r="M15" s="50"/>
      <c r="N15" s="61"/>
    </row>
    <row r="16" spans="1:18" ht="14.45" customHeight="1">
      <c r="A16" s="52" t="s">
        <v>12</v>
      </c>
      <c r="B16" s="51" t="s">
        <v>13</v>
      </c>
      <c r="C16" s="3" t="s">
        <v>59</v>
      </c>
      <c r="D16" s="17" t="s">
        <v>137</v>
      </c>
      <c r="E16" s="6" t="s">
        <v>78</v>
      </c>
      <c r="F16" s="9">
        <v>65.999035717539996</v>
      </c>
      <c r="G16" s="9">
        <v>24.3009418916429</v>
      </c>
      <c r="H16" s="9">
        <v>4.9761385853189504</v>
      </c>
      <c r="I16" s="9">
        <v>-8.5159551465675705</v>
      </c>
      <c r="J16" s="10">
        <f t="shared" si="0"/>
        <v>65.999046949828468</v>
      </c>
      <c r="K16" s="10">
        <f t="shared" si="1"/>
        <v>24.300922669174891</v>
      </c>
      <c r="L16" s="47">
        <f t="shared" ref="L16" si="13">180/PI()*ACOS(SIN(RADIANS(K16))*SIN(RADIANS(K17))+COS(RADIANS(K16))*COS(RADIANS(K17))*COS(RADIANS(J16-J17)))*3600</f>
        <v>29.102389587898077</v>
      </c>
      <c r="M16" s="49">
        <f>180/PI()*ATAN(COS(RADIANS(K17))*SIN(RADIANS(J17-J16))/(SIN(RADIANS(K17))*COS(RADIANS(K16))-COS(RADIANS(K17))*SIN(RADIANS(K16))*COS(RADIANS(J17-J16))))+360</f>
        <v>290.54461065145256</v>
      </c>
      <c r="N16" s="60">
        <f t="shared" ref="N16" si="14">M16-0.0056*SIN(RADIANS(J16))/COS(RADIANS(K16))*(YEARFRAC(DATE(2016,1,1),Q$2,3))</f>
        <v>290.49899794651867</v>
      </c>
      <c r="P16" s="20" t="s">
        <v>193</v>
      </c>
    </row>
    <row r="17" spans="1:16" ht="14.45" customHeight="1">
      <c r="A17" s="32"/>
      <c r="B17" s="30"/>
      <c r="C17" s="3" t="s">
        <v>60</v>
      </c>
      <c r="D17" s="17" t="s">
        <v>138</v>
      </c>
      <c r="E17" s="6" t="s">
        <v>79</v>
      </c>
      <c r="F17" s="9">
        <v>65.990732757341604</v>
      </c>
      <c r="G17" s="9">
        <v>24.303786326761799</v>
      </c>
      <c r="H17" s="9">
        <v>3.6501740302534702</v>
      </c>
      <c r="I17" s="9">
        <v>-11.9231006300178</v>
      </c>
      <c r="J17" s="10">
        <f t="shared" si="0"/>
        <v>65.990740996623316</v>
      </c>
      <c r="K17" s="10">
        <f t="shared" si="1"/>
        <v>24.303759413583361</v>
      </c>
      <c r="L17" s="48"/>
      <c r="M17" s="50"/>
      <c r="N17" s="61"/>
    </row>
    <row r="18" spans="1:16" ht="14.45" customHeight="1">
      <c r="A18" s="52" t="s">
        <v>14</v>
      </c>
      <c r="B18" s="51" t="s">
        <v>15</v>
      </c>
      <c r="C18" s="3" t="s">
        <v>59</v>
      </c>
      <c r="D18" s="17" t="s">
        <v>139</v>
      </c>
      <c r="E18" s="6" t="s">
        <v>80</v>
      </c>
      <c r="F18" s="9">
        <v>80.882243391768199</v>
      </c>
      <c r="G18" s="9">
        <v>16.0404691199033</v>
      </c>
      <c r="H18" s="9">
        <v>7.4489953059428002E-2</v>
      </c>
      <c r="I18" s="9">
        <v>-5.1494123586044704</v>
      </c>
      <c r="J18" s="10">
        <f t="shared" si="0"/>
        <v>80.882243559909142</v>
      </c>
      <c r="K18" s="10">
        <f t="shared" si="1"/>
        <v>16.040457496496103</v>
      </c>
      <c r="L18" s="47">
        <f t="shared" ref="L18" si="15">180/PI()*ACOS(SIN(RADIANS(K18))*SIN(RADIANS(K19))+COS(RADIANS(K18))*COS(RADIANS(K19))*COS(RADIANS(J18-J19)))*3600</f>
        <v>26.069045271340013</v>
      </c>
      <c r="M18" s="49">
        <f>180/PI()*ATAN(COS(RADIANS(K19))*SIN(RADIANS(J19-J18))/(SIN(RADIANS(K19))*COS(RADIANS(K18))-COS(RADIANS(K19))*SIN(RADIANS(K18))*COS(RADIANS(J19-J18))))+360</f>
        <v>285.8526781502639</v>
      </c>
      <c r="N18" s="60">
        <f t="shared" ref="N18" si="16">M18-0.0056*SIN(RADIANS(J18))/COS(RADIANS(K18))*(YEARFRAC(DATE(2016,1,1),Q$2,3))</f>
        <v>285.80592721111367</v>
      </c>
    </row>
    <row r="19" spans="1:16" ht="14.45" customHeight="1">
      <c r="A19" s="32"/>
      <c r="B19" s="30"/>
      <c r="C19" s="3" t="s">
        <v>60</v>
      </c>
      <c r="D19" s="17" t="s">
        <v>140</v>
      </c>
      <c r="E19" s="6" t="s">
        <v>81</v>
      </c>
      <c r="F19" s="9">
        <v>80.874995396100104</v>
      </c>
      <c r="G19" s="9">
        <v>16.042445550378599</v>
      </c>
      <c r="H19" s="9">
        <v>-4.1686617395526801E-2</v>
      </c>
      <c r="I19" s="9">
        <v>-4.4654910061306801</v>
      </c>
      <c r="J19" s="10">
        <f t="shared" si="0"/>
        <v>80.874995302003825</v>
      </c>
      <c r="K19" s="10">
        <f t="shared" si="1"/>
        <v>16.042435470739083</v>
      </c>
      <c r="L19" s="48"/>
      <c r="M19" s="50"/>
      <c r="N19" s="61"/>
    </row>
    <row r="20" spans="1:16" ht="14.45" customHeight="1">
      <c r="A20" s="52" t="s">
        <v>16</v>
      </c>
      <c r="B20" s="51" t="s">
        <v>17</v>
      </c>
      <c r="C20" s="3" t="s">
        <v>59</v>
      </c>
      <c r="D20" s="17" t="s">
        <v>141</v>
      </c>
      <c r="E20" s="6" t="s">
        <v>82</v>
      </c>
      <c r="F20" s="9">
        <v>85.337480426537496</v>
      </c>
      <c r="G20" s="9">
        <v>29.487297285629101</v>
      </c>
      <c r="H20" s="9">
        <v>15.145272553067199</v>
      </c>
      <c r="I20" s="9">
        <v>-26.655880898971201</v>
      </c>
      <c r="J20" s="10">
        <f t="shared" si="0"/>
        <v>85.337514612898531</v>
      </c>
      <c r="K20" s="10">
        <f t="shared" si="1"/>
        <v>29.487237117179522</v>
      </c>
      <c r="L20" s="47">
        <f t="shared" ref="L20" si="17">180/PI()*ACOS(SIN(RADIANS(K20))*SIN(RADIANS(K21))+COS(RADIANS(K20))*COS(RADIANS(K21))*COS(RADIANS(J20-J21)))*3600</f>
        <v>26.00489158181977</v>
      </c>
      <c r="M20" s="56">
        <f>180/PI()*ATAN(COS(RADIANS(K21))*SIN(RADIANS(J21-J20))/(SIN(RADIANS(K21))*COS(RADIANS(K20))-COS(RADIANS(K21))*SIN(RADIANS(K20))*COS(RADIANS(J21-J20))))</f>
        <v>14.265088086934902</v>
      </c>
      <c r="N20" s="60">
        <f t="shared" ref="N20" si="18">M20-0.0056*SIN(RADIANS(J20))/COS(RADIANS(K20))*(YEARFRAC(DATE(2016,1,1),Q$2,3))</f>
        <v>14.212983582030082</v>
      </c>
      <c r="P20" s="28" t="s">
        <v>201</v>
      </c>
    </row>
    <row r="21" spans="1:16" ht="14.45" customHeight="1">
      <c r="A21" s="32"/>
      <c r="B21" s="30"/>
      <c r="C21" s="3" t="s">
        <v>60</v>
      </c>
      <c r="D21" s="17" t="s">
        <v>142</v>
      </c>
      <c r="E21" s="6" t="s">
        <v>83</v>
      </c>
      <c r="F21" s="9">
        <v>85.339525952361697</v>
      </c>
      <c r="G21" s="9">
        <v>29.494298107453101</v>
      </c>
      <c r="H21" s="9">
        <v>14.898694045895899</v>
      </c>
      <c r="I21" s="9">
        <v>-26.650551646617501</v>
      </c>
      <c r="J21" s="10">
        <f t="shared" si="0"/>
        <v>85.339559582138364</v>
      </c>
      <c r="K21" s="10">
        <f t="shared" si="1"/>
        <v>29.494237951032868</v>
      </c>
      <c r="L21" s="48"/>
      <c r="M21" s="49"/>
      <c r="N21" s="61"/>
    </row>
    <row r="22" spans="1:16" ht="14.45" customHeight="1">
      <c r="A22" s="52" t="s">
        <v>18</v>
      </c>
      <c r="B22" s="51" t="s">
        <v>19</v>
      </c>
      <c r="C22" s="3" t="s">
        <v>59</v>
      </c>
      <c r="D22" s="17" t="s">
        <v>143</v>
      </c>
      <c r="E22" s="6" t="s">
        <v>84</v>
      </c>
      <c r="F22" s="9">
        <v>95.608116552398798</v>
      </c>
      <c r="G22" s="9">
        <v>26.668977853688901</v>
      </c>
      <c r="H22" s="9">
        <v>-1.49445462394179</v>
      </c>
      <c r="I22" s="9">
        <v>-2.1243443538981599</v>
      </c>
      <c r="J22" s="10">
        <f t="shared" si="0"/>
        <v>95.608113179071239</v>
      </c>
      <c r="K22" s="10">
        <f t="shared" si="1"/>
        <v>26.668973058555451</v>
      </c>
      <c r="L22" s="47">
        <f t="shared" ref="L22" si="19">180/PI()*ACOS(SIN(RADIANS(K22))*SIN(RADIANS(K23))+COS(RADIANS(K22))*COS(RADIANS(K23))*COS(RADIANS(J22-J23)))*3600</f>
        <v>18.002907729768367</v>
      </c>
      <c r="M22" s="49">
        <f>180/PI()*ATAN(COS(RADIANS(K23))*SIN(RADIANS(J23-J22))/(SIN(RADIANS(K23))*COS(RADIANS(K22))-COS(RADIANS(K23))*SIN(RADIANS(K22))*COS(RADIANS(J23-J22))))+360</f>
        <v>348.64556643495467</v>
      </c>
      <c r="N22" s="60">
        <f t="shared" ref="N22" si="20">M22-0.0056*SIN(RADIANS(J22))/COS(RADIANS(K22))*(YEARFRAC(DATE(2016,1,1),Q$2,3))</f>
        <v>348.59488693088662</v>
      </c>
      <c r="P22" s="11"/>
    </row>
    <row r="23" spans="1:16" ht="14.45" customHeight="1">
      <c r="A23" s="32"/>
      <c r="B23" s="30"/>
      <c r="C23" s="3" t="s">
        <v>60</v>
      </c>
      <c r="D23" s="17" t="s">
        <v>144</v>
      </c>
      <c r="E23" s="6" t="s">
        <v>85</v>
      </c>
      <c r="F23" s="9">
        <v>95.607015012278893</v>
      </c>
      <c r="G23" s="9">
        <v>26.673880899368601</v>
      </c>
      <c r="H23" s="9">
        <v>-1.61217147584095</v>
      </c>
      <c r="I23" s="9">
        <v>-2.1765219733690899</v>
      </c>
      <c r="J23" s="10">
        <f t="shared" si="0"/>
        <v>95.607011373237341</v>
      </c>
      <c r="K23" s="10">
        <f t="shared" si="1"/>
        <v>26.67387598645827</v>
      </c>
      <c r="L23" s="48"/>
      <c r="M23" s="50"/>
      <c r="N23" s="61"/>
      <c r="P23" s="20" t="s">
        <v>194</v>
      </c>
    </row>
    <row r="24" spans="1:16" ht="14.45" customHeight="1">
      <c r="A24" s="52" t="s">
        <v>20</v>
      </c>
      <c r="B24" s="51" t="s">
        <v>19</v>
      </c>
      <c r="C24" s="3" t="s">
        <v>59</v>
      </c>
      <c r="D24" s="17" t="s">
        <v>145</v>
      </c>
      <c r="E24" s="6" t="s">
        <v>86</v>
      </c>
      <c r="F24" s="9">
        <v>98.077445641434693</v>
      </c>
      <c r="G24" s="15">
        <v>17.784468616918499</v>
      </c>
      <c r="H24" s="9">
        <v>36.906624139482702</v>
      </c>
      <c r="I24" s="15">
        <v>26.5491725947177</v>
      </c>
      <c r="J24" s="10">
        <f t="shared" si="0"/>
        <v>98.077528948167725</v>
      </c>
      <c r="K24" s="10">
        <f t="shared" si="1"/>
        <v>17.784528544502908</v>
      </c>
      <c r="L24" s="47">
        <f t="shared" ref="L24" si="21">180/PI()*ACOS(SIN(RADIANS(K24))*SIN(RADIANS(K25))+COS(RADIANS(K24))*COS(RADIANS(K25))*COS(RADIANS(J24-J25)))*3600</f>
        <v>19.889169123840094</v>
      </c>
      <c r="M24" s="49">
        <f t="shared" ref="M24" si="22">180/PI()*ATAN(COS(RADIANS(K25))*SIN(RADIANS(J25-J24))/(SIN(RADIANS(K25))*COS(RADIANS(K24))-COS(RADIANS(K25))*SIN(RADIANS(K24))*COS(RADIANS(J25-J24))))+180</f>
        <v>210.99238688433462</v>
      </c>
      <c r="N24" s="60">
        <f t="shared" ref="N24" si="23">M24-0.0056*SIN(RADIANS(J24))/COS(RADIANS(K24))*(YEARFRAC(DATE(2016,1,1),Q$2,3))</f>
        <v>210.94507148798152</v>
      </c>
      <c r="P24" s="20" t="s">
        <v>200</v>
      </c>
    </row>
    <row r="25" spans="1:16" ht="14.45" customHeight="1">
      <c r="A25" s="32"/>
      <c r="B25" s="30"/>
      <c r="C25" s="3" t="s">
        <v>60</v>
      </c>
      <c r="D25" s="17" t="s">
        <v>146</v>
      </c>
      <c r="E25" s="6" t="s">
        <v>87</v>
      </c>
      <c r="F25" s="9">
        <v>98.074458588941496</v>
      </c>
      <c r="G25" s="15">
        <v>17.7797319900796</v>
      </c>
      <c r="H25" s="9">
        <v>36.695014912987197</v>
      </c>
      <c r="I25" s="15">
        <v>26.803775313068702</v>
      </c>
      <c r="J25" s="10">
        <f t="shared" si="0"/>
        <v>98.07454141802387</v>
      </c>
      <c r="K25" s="10">
        <f t="shared" si="1"/>
        <v>17.779792492360862</v>
      </c>
      <c r="L25" s="48"/>
      <c r="M25" s="50"/>
      <c r="N25" s="61"/>
    </row>
    <row r="26" spans="1:16" ht="14.45" customHeight="1">
      <c r="A26" s="52" t="s">
        <v>21</v>
      </c>
      <c r="B26" s="51" t="s">
        <v>17</v>
      </c>
      <c r="C26" s="3" t="s">
        <v>59</v>
      </c>
      <c r="D26" s="17" t="s">
        <v>147</v>
      </c>
      <c r="E26" s="6" t="s">
        <v>88</v>
      </c>
      <c r="F26" s="9">
        <v>104.86326843555101</v>
      </c>
      <c r="G26" s="9">
        <v>37.098154616198698</v>
      </c>
      <c r="H26" s="9">
        <v>-3.4803589314068999</v>
      </c>
      <c r="I26" s="9">
        <v>-3.93239553410928</v>
      </c>
      <c r="J26" s="10">
        <f t="shared" si="0"/>
        <v>104.863260579581</v>
      </c>
      <c r="K26" s="10">
        <f t="shared" si="1"/>
        <v>37.098145739878184</v>
      </c>
      <c r="L26" s="47">
        <f t="shared" ref="L26" si="24">180/PI()*ACOS(SIN(RADIANS(K26))*SIN(RADIANS(K27))+COS(RADIANS(K26))*COS(RADIANS(K27))*COS(RADIANS(J26-J27)))*3600</f>
        <v>27.004687732034821</v>
      </c>
      <c r="M26" s="49">
        <f>180/PI()*ATAN(COS(RADIANS(K27))*SIN(RADIANS(J27-J26))/(SIN(RADIANS(K27))*COS(RADIANS(K26))-COS(RADIANS(K27))*SIN(RADIANS(K26))*COS(RADIANS(J27-J26))))</f>
        <v>54.989778267920279</v>
      </c>
      <c r="N26" s="60">
        <f t="shared" ref="N26" si="25">M26-0.0056*SIN(RADIANS(J26))/COS(RADIANS(K26))*(YEARFRAC(DATE(2016,1,1),Q$2,3))</f>
        <v>54.934634116381986</v>
      </c>
    </row>
    <row r="27" spans="1:16" ht="14.45" customHeight="1">
      <c r="A27" s="32"/>
      <c r="B27" s="30"/>
      <c r="C27" s="3" t="s">
        <v>60</v>
      </c>
      <c r="D27" s="17" t="s">
        <v>148</v>
      </c>
      <c r="E27" s="6" t="s">
        <v>89</v>
      </c>
      <c r="F27" s="9">
        <v>104.870966627866</v>
      </c>
      <c r="G27" s="9">
        <v>37.102441543029002</v>
      </c>
      <c r="H27" s="9">
        <v>-1.1566227672739799</v>
      </c>
      <c r="I27" s="9">
        <v>3.37318224433269</v>
      </c>
      <c r="J27" s="10">
        <f t="shared" si="0"/>
        <v>104.87096401710258</v>
      </c>
      <c r="K27" s="10">
        <f t="shared" si="1"/>
        <v>37.102449157076592</v>
      </c>
      <c r="L27" s="48"/>
      <c r="M27" s="50"/>
      <c r="N27" s="61"/>
    </row>
    <row r="28" spans="1:16" ht="14.45" customHeight="1">
      <c r="A28" s="52" t="s">
        <v>22</v>
      </c>
      <c r="B28" s="51" t="s">
        <v>23</v>
      </c>
      <c r="C28" s="3" t="s">
        <v>59</v>
      </c>
      <c r="D28" s="17" t="s">
        <v>149</v>
      </c>
      <c r="E28" s="6" t="s">
        <v>90</v>
      </c>
      <c r="F28" s="9">
        <v>109.963710739378</v>
      </c>
      <c r="G28" s="9">
        <v>54.921579017604103</v>
      </c>
      <c r="H28" s="9">
        <v>1.64503222996</v>
      </c>
      <c r="I28" s="9">
        <v>-27.2732077894917</v>
      </c>
      <c r="J28" s="10">
        <f t="shared" si="0"/>
        <v>109.96371445259382</v>
      </c>
      <c r="K28" s="10">
        <f t="shared" si="1"/>
        <v>54.921517455705853</v>
      </c>
      <c r="L28" s="47">
        <f t="shared" ref="L28" si="26">180/PI()*ACOS(SIN(RADIANS(K28))*SIN(RADIANS(K29))+COS(RADIANS(K28))*COS(RADIANS(K29))*COS(RADIANS(J28-J29)))*3600</f>
        <v>19.347295548506434</v>
      </c>
      <c r="M28" s="49">
        <f>180/PI()*ATAN(COS(RADIANS(K29))*SIN(RADIANS(J29-J28))/(SIN(RADIANS(K29))*COS(RADIANS(K28))-COS(RADIANS(K29))*SIN(RADIANS(K28))*COS(RADIANS(J29-J28))))</f>
        <v>20.619997737890383</v>
      </c>
      <c r="N28" s="60">
        <f t="shared" ref="N28" si="27">M28-0.0056*SIN(RADIANS(J28))/COS(RADIANS(K28))*(YEARFRAC(DATE(2016,1,1),Q$2,3))</f>
        <v>20.54557382809363</v>
      </c>
    </row>
    <row r="29" spans="1:16" ht="14.45" customHeight="1">
      <c r="A29" s="32"/>
      <c r="B29" s="30"/>
      <c r="C29" s="3" t="s">
        <v>60</v>
      </c>
      <c r="D29" s="17" t="s">
        <v>150</v>
      </c>
      <c r="E29" s="6" t="s">
        <v>91</v>
      </c>
      <c r="F29" s="9">
        <v>109.967003000689</v>
      </c>
      <c r="G29" s="9">
        <v>54.926608753224599</v>
      </c>
      <c r="H29" s="9">
        <v>2.277954598564</v>
      </c>
      <c r="I29" s="9">
        <v>-27.195059122918</v>
      </c>
      <c r="J29" s="10">
        <f t="shared" si="0"/>
        <v>109.96700814255608</v>
      </c>
      <c r="K29" s="10">
        <f t="shared" si="1"/>
        <v>54.926547367725846</v>
      </c>
      <c r="L29" s="48"/>
      <c r="M29" s="50"/>
      <c r="N29" s="61"/>
    </row>
    <row r="30" spans="1:16" ht="14.45" customHeight="1">
      <c r="A30" s="52" t="s">
        <v>24</v>
      </c>
      <c r="B30" s="51" t="s">
        <v>11</v>
      </c>
      <c r="C30" s="3" t="s">
        <v>59</v>
      </c>
      <c r="D30" s="17" t="s">
        <v>151</v>
      </c>
      <c r="E30" s="6" t="s">
        <v>92</v>
      </c>
      <c r="F30" s="9">
        <v>124.12815892105399</v>
      </c>
      <c r="G30" s="9">
        <v>79.500683145435005</v>
      </c>
      <c r="H30" s="9">
        <v>-51.902551994349601</v>
      </c>
      <c r="I30" s="9">
        <v>-65.5053150849171</v>
      </c>
      <c r="J30" s="10">
        <f t="shared" si="0"/>
        <v>124.12804176506525</v>
      </c>
      <c r="K30" s="10">
        <f t="shared" si="1"/>
        <v>79.500535284883597</v>
      </c>
      <c r="L30" s="47">
        <f t="shared" ref="L30" si="28">180/PI()*ACOS(SIN(RADIANS(K30))*SIN(RADIANS(K31))+COS(RADIANS(K30))*COS(RADIANS(K31))*COS(RADIANS(J30-J31)))*3600</f>
        <v>20.76047130572854</v>
      </c>
      <c r="M30" s="49">
        <f>180/PI()*ATAN(COS(RADIANS(K31))*SIN(RADIANS(J31-J30))/(SIN(RADIANS(K31))*COS(RADIANS(K30))-COS(RADIANS(K31))*SIN(RADIANS(K30))*COS(RADIANS(J31-J30))))</f>
        <v>14.776067132529459</v>
      </c>
      <c r="N30" s="60">
        <f t="shared" ref="N30" si="29">M30-0.0056*SIN(RADIANS(J30))/COS(RADIANS(K30))*(YEARFRAC(DATE(2016,1,1),Q$2,3))</f>
        <v>14.56935157893551</v>
      </c>
    </row>
    <row r="31" spans="1:16" ht="14.45" customHeight="1">
      <c r="A31" s="32"/>
      <c r="B31" s="30"/>
      <c r="C31" s="3" t="s">
        <v>60</v>
      </c>
      <c r="D31" s="17" t="s">
        <v>152</v>
      </c>
      <c r="E31" s="6" t="s">
        <v>93</v>
      </c>
      <c r="F31" s="9">
        <v>124.136226518566</v>
      </c>
      <c r="G31" s="9">
        <v>79.506260507111307</v>
      </c>
      <c r="H31" s="9">
        <v>-48.452919233531901</v>
      </c>
      <c r="I31" s="9">
        <v>-66.113990464713893</v>
      </c>
      <c r="J31" s="10">
        <f t="shared" si="0"/>
        <v>124.13611714919124</v>
      </c>
      <c r="K31" s="10">
        <f t="shared" si="1"/>
        <v>79.506111272639686</v>
      </c>
      <c r="L31" s="48"/>
      <c r="M31" s="50"/>
      <c r="N31" s="61"/>
    </row>
    <row r="32" spans="1:16" ht="14.45" customHeight="1">
      <c r="A32" s="52" t="s">
        <v>25</v>
      </c>
      <c r="B32" s="51" t="s">
        <v>26</v>
      </c>
      <c r="C32" s="3" t="s">
        <v>59</v>
      </c>
      <c r="D32" s="17" t="s">
        <v>153</v>
      </c>
      <c r="E32" s="6" t="s">
        <v>94</v>
      </c>
      <c r="F32" s="9">
        <v>132.482638342825</v>
      </c>
      <c r="G32" s="9">
        <v>14.833391555444299</v>
      </c>
      <c r="H32" s="9">
        <v>-19.8772448672295</v>
      </c>
      <c r="I32" s="9">
        <v>2.0932559762533298</v>
      </c>
      <c r="J32" s="10">
        <f t="shared" si="0"/>
        <v>132.4825934753149</v>
      </c>
      <c r="K32" s="10">
        <f t="shared" si="1"/>
        <v>14.833396280404136</v>
      </c>
      <c r="L32" s="47">
        <f t="shared" ref="L32" si="30">180/PI()*ACOS(SIN(RADIANS(K32))*SIN(RADIANS(K33))+COS(RADIANS(K32))*COS(RADIANS(K33))*COS(RADIANS(J32-J33)))*3600</f>
        <v>16.52379346063093</v>
      </c>
      <c r="M32" s="49">
        <f t="shared" ref="M32" si="31">180/PI()*ATAN(COS(RADIANS(K33))*SIN(RADIANS(J33-J32))/(SIN(RADIANS(K33))*COS(RADIANS(K32))-COS(RADIANS(K33))*SIN(RADIANS(K32))*COS(RADIANS(J33-J32))))+180</f>
        <v>122.88910392268957</v>
      </c>
      <c r="N32" s="60">
        <f t="shared" ref="N32" si="32">M32-0.0056*SIN(RADIANS(J32))/COS(RADIANS(K32))*(YEARFRAC(DATE(2016,1,1),Q$2,3))</f>
        <v>122.85438726798182</v>
      </c>
    </row>
    <row r="33" spans="1:14" ht="14.45" customHeight="1">
      <c r="A33" s="32"/>
      <c r="B33" s="30"/>
      <c r="C33" s="3" t="s">
        <v>60</v>
      </c>
      <c r="D33" s="17" t="s">
        <v>154</v>
      </c>
      <c r="E33" s="6" t="s">
        <v>95</v>
      </c>
      <c r="F33" s="9">
        <v>132.486622785381</v>
      </c>
      <c r="G33" s="9">
        <v>14.830899725190701</v>
      </c>
      <c r="H33" s="9">
        <v>-18.695619439217701</v>
      </c>
      <c r="I33" s="9">
        <v>1.82270193102653</v>
      </c>
      <c r="J33" s="10">
        <f t="shared" si="0"/>
        <v>132.48658058507107</v>
      </c>
      <c r="K33" s="10">
        <f t="shared" si="1"/>
        <v>14.830903839447876</v>
      </c>
      <c r="L33" s="48"/>
      <c r="M33" s="50"/>
      <c r="N33" s="61"/>
    </row>
    <row r="34" spans="1:14" ht="14.45" customHeight="1">
      <c r="A34" s="52" t="s">
        <v>27</v>
      </c>
      <c r="B34" s="51" t="s">
        <v>28</v>
      </c>
      <c r="C34" s="3" t="s">
        <v>59</v>
      </c>
      <c r="D34" s="17" t="s">
        <v>155</v>
      </c>
      <c r="E34" s="6" t="s">
        <v>96</v>
      </c>
      <c r="F34" s="9">
        <v>142.791410341313</v>
      </c>
      <c r="G34" s="9">
        <v>67.541187415444398</v>
      </c>
      <c r="H34" s="9">
        <v>18.517740305282899</v>
      </c>
      <c r="I34" s="9">
        <v>-11.261850537460999</v>
      </c>
      <c r="J34" s="10">
        <f t="shared" si="0"/>
        <v>142.79145214010885</v>
      </c>
      <c r="K34" s="10">
        <f t="shared" si="1"/>
        <v>67.541161994859394</v>
      </c>
      <c r="L34" s="47">
        <f t="shared" ref="L34" si="33">180/PI()*ACOS(SIN(RADIANS(K34))*SIN(RADIANS(K35))+COS(RADIANS(K34))*COS(RADIANS(K35))*COS(RADIANS(J34-J35)))*3600</f>
        <v>19.194918333153314</v>
      </c>
      <c r="M34" s="49">
        <f t="shared" ref="M34" si="34">180/PI()*ATAN(COS(RADIANS(K35))*SIN(RADIANS(J35-J34))/(SIN(RADIANS(K35))*COS(RADIANS(K34))-COS(RADIANS(K35))*SIN(RADIANS(K34))*COS(RADIANS(J35-J34))))+180</f>
        <v>165.52378219431552</v>
      </c>
      <c r="N34" s="60">
        <f t="shared" ref="N34" si="35">M34-0.0056*SIN(RADIANS(J34))/COS(RADIANS(K34))*(YEARFRAC(DATE(2016,1,1),Q$2,3))</f>
        <v>165.4517488614747</v>
      </c>
    </row>
    <row r="35" spans="1:14" ht="14.45" customHeight="1">
      <c r="A35" s="32"/>
      <c r="B35" s="30"/>
      <c r="C35" s="3" t="s">
        <v>60</v>
      </c>
      <c r="D35" s="18" t="s">
        <v>156</v>
      </c>
      <c r="E35" s="6" t="s">
        <v>97</v>
      </c>
      <c r="F35" s="9">
        <v>142.79489460034799</v>
      </c>
      <c r="G35" s="9">
        <v>67.536020130890293</v>
      </c>
      <c r="H35" s="9">
        <v>20.278216391002999</v>
      </c>
      <c r="I35" s="9">
        <v>-9.2213287366990304</v>
      </c>
      <c r="J35" s="10">
        <f t="shared" si="0"/>
        <v>142.79494037294299</v>
      </c>
      <c r="K35" s="10">
        <f t="shared" si="1"/>
        <v>67.53599931623198</v>
      </c>
      <c r="L35" s="48"/>
      <c r="M35" s="50"/>
      <c r="N35" s="61"/>
    </row>
    <row r="36" spans="1:14" ht="14.45" customHeight="1">
      <c r="A36" s="52" t="s">
        <v>29</v>
      </c>
      <c r="B36" s="51" t="s">
        <v>30</v>
      </c>
      <c r="C36" s="3" t="s">
        <v>59</v>
      </c>
      <c r="D36" s="17" t="s">
        <v>157</v>
      </c>
      <c r="E36" s="6" t="s">
        <v>98</v>
      </c>
      <c r="F36" s="9">
        <v>154.46013654023599</v>
      </c>
      <c r="G36" s="9">
        <v>71.0604945804523</v>
      </c>
      <c r="H36" s="9">
        <v>-35.750390288529701</v>
      </c>
      <c r="I36" s="9">
        <v>-45.356923218171502</v>
      </c>
      <c r="J36" s="10">
        <f t="shared" si="0"/>
        <v>154.46005584338852</v>
      </c>
      <c r="K36" s="10">
        <f t="shared" si="1"/>
        <v>71.060392199452096</v>
      </c>
      <c r="L36" s="47">
        <f t="shared" ref="L36" si="36">180/PI()*ACOS(SIN(RADIANS(K36))*SIN(RADIANS(K37))+COS(RADIANS(K36))*COS(RADIANS(K37))*COS(RADIANS(J36-J37)))*3600</f>
        <v>16.609547953843158</v>
      </c>
      <c r="M36" s="49">
        <f t="shared" ref="M36" si="37">180/PI()*ATAN(COS(RADIANS(K37))*SIN(RADIANS(J37-J36))/(SIN(RADIANS(K37))*COS(RADIANS(K36))-COS(RADIANS(K37))*SIN(RADIANS(K36))*COS(RADIANS(J37-J36))))+180</f>
        <v>167.28636607494286</v>
      </c>
      <c r="N36" s="60">
        <f t="shared" ref="N36" si="38">M36-0.0056*SIN(RADIANS(J36))/COS(RADIANS(K36))*(YEARFRAC(DATE(2016,1,1),Q$2,3))</f>
        <v>167.22591908585611</v>
      </c>
    </row>
    <row r="37" spans="1:14" ht="14.45" customHeight="1">
      <c r="A37" s="32"/>
      <c r="B37" s="30"/>
      <c r="C37" s="3" t="s">
        <v>60</v>
      </c>
      <c r="D37" s="17" t="s">
        <v>158</v>
      </c>
      <c r="E37" s="6" t="s">
        <v>80</v>
      </c>
      <c r="F37" s="9">
        <v>154.46326253431599</v>
      </c>
      <c r="G37" s="9">
        <v>71.055992013115898</v>
      </c>
      <c r="H37" s="9">
        <v>-35.001280304072303</v>
      </c>
      <c r="I37" s="9">
        <v>-44.516462537665603</v>
      </c>
      <c r="J37" s="10">
        <f t="shared" si="0"/>
        <v>154.4631835283819</v>
      </c>
      <c r="K37" s="10">
        <f t="shared" si="1"/>
        <v>71.055891529228617</v>
      </c>
      <c r="L37" s="48"/>
      <c r="M37" s="50"/>
      <c r="N37" s="61"/>
    </row>
    <row r="38" spans="1:14" ht="14.45" customHeight="1">
      <c r="A38" s="52" t="s">
        <v>101</v>
      </c>
      <c r="B38" s="51" t="s">
        <v>30</v>
      </c>
      <c r="C38" s="3" t="s">
        <v>59</v>
      </c>
      <c r="D38" s="17" t="s">
        <v>159</v>
      </c>
      <c r="E38" s="6" t="s">
        <v>99</v>
      </c>
      <c r="F38" s="9">
        <v>182.02806524109201</v>
      </c>
      <c r="G38" s="9">
        <v>55.463981710030303</v>
      </c>
      <c r="H38" s="9">
        <v>-177.68662636482199</v>
      </c>
      <c r="I38" s="9">
        <v>-20.5510856813166</v>
      </c>
      <c r="J38" s="10">
        <f t="shared" si="0"/>
        <v>182.02766416153813</v>
      </c>
      <c r="K38" s="10">
        <f t="shared" si="1"/>
        <v>55.463935321506611</v>
      </c>
      <c r="L38" s="47">
        <f t="shared" ref="L38" si="39">180/PI()*ACOS(SIN(RADIANS(K38))*SIN(RADIANS(K39))+COS(RADIANS(K38))*COS(RADIANS(K39))*COS(RADIANS(J38-J39)))*3600</f>
        <v>22.190781223007573</v>
      </c>
      <c r="M38" s="49">
        <f>180/PI()*ATAN(COS(RADIANS(K39))*SIN(RADIANS(J39-J38))/(SIN(RADIANS(K39))*COS(RADIANS(K38))-COS(RADIANS(K39))*SIN(RADIANS(K38))*COS(RADIANS(J39-J38))))</f>
        <v>83.228647199177018</v>
      </c>
      <c r="N38" s="60">
        <f t="shared" ref="N38" si="40">M38-0.0056*SIN(RADIANS(J38))/COS(RADIANS(K38))*(YEARFRAC(DATE(2016,1,1),Q$2,3))</f>
        <v>83.231487233165311</v>
      </c>
    </row>
    <row r="39" spans="1:14" ht="14.45" customHeight="1">
      <c r="A39" s="32"/>
      <c r="B39" s="30"/>
      <c r="C39" s="3" t="s">
        <v>60</v>
      </c>
      <c r="D39" s="17" t="s">
        <v>160</v>
      </c>
      <c r="E39" s="6" t="s">
        <v>100</v>
      </c>
      <c r="F39" s="9">
        <v>182.03887266075699</v>
      </c>
      <c r="G39" s="9">
        <v>55.464724563832497</v>
      </c>
      <c r="H39" s="9">
        <v>-182.198333855794</v>
      </c>
      <c r="I39" s="9">
        <v>-27.8763079925575</v>
      </c>
      <c r="J39" s="10">
        <f t="shared" si="0"/>
        <v>182.03846139724237</v>
      </c>
      <c r="K39" s="10">
        <f t="shared" si="1"/>
        <v>55.464661640598472</v>
      </c>
      <c r="L39" s="48"/>
      <c r="M39" s="50"/>
      <c r="N39" s="61"/>
    </row>
    <row r="40" spans="1:14" ht="14.45" customHeight="1">
      <c r="A40" s="52" t="s">
        <v>31</v>
      </c>
      <c r="B40" s="51" t="s">
        <v>32</v>
      </c>
      <c r="C40" s="3" t="s">
        <v>59</v>
      </c>
      <c r="D40" s="17" t="s">
        <v>161</v>
      </c>
      <c r="E40" s="6" t="s">
        <v>102</v>
      </c>
      <c r="F40" s="9">
        <v>183.52664293670099</v>
      </c>
      <c r="G40" s="9">
        <v>32.784165301206201</v>
      </c>
      <c r="H40" s="9">
        <v>-108.820436816137</v>
      </c>
      <c r="I40" s="9">
        <v>-7.6791706460588003</v>
      </c>
      <c r="J40" s="10">
        <f t="shared" si="0"/>
        <v>183.52639730396461</v>
      </c>
      <c r="K40" s="10">
        <f t="shared" si="1"/>
        <v>32.784147967553132</v>
      </c>
      <c r="L40" s="47">
        <f t="shared" ref="L40" si="41">180/PI()*ACOS(SIN(RADIANS(K40))*SIN(RADIANS(K41))+COS(RADIANS(K40))*COS(RADIANS(K41))*COS(RADIANS(J40-J41)))*3600</f>
        <v>26.84663059020588</v>
      </c>
      <c r="M40" s="49">
        <f>180/PI()*ATAN(COS(RADIANS(K41))*SIN(RADIANS(J41-J40))/(SIN(RADIANS(K41))*COS(RADIANS(K40))-COS(RADIANS(K41))*SIN(RADIANS(K40))*COS(RADIANS(J41-J40))))</f>
        <v>87.636323264105172</v>
      </c>
      <c r="N40" s="60">
        <f t="shared" ref="N40" si="42">M40-0.0056*SIN(RADIANS(J40))/COS(RADIANS(K40))*(YEARFRAC(DATE(2016,1,1),Q$2,3))</f>
        <v>87.639652550460099</v>
      </c>
    </row>
    <row r="41" spans="1:14" ht="14.45" customHeight="1">
      <c r="A41" s="32"/>
      <c r="B41" s="30"/>
      <c r="C41" s="3" t="s">
        <v>60</v>
      </c>
      <c r="D41" s="17" t="s">
        <v>162</v>
      </c>
      <c r="E41" s="6" t="s">
        <v>103</v>
      </c>
      <c r="F41" s="9">
        <v>183.53550515106099</v>
      </c>
      <c r="G41" s="9">
        <v>32.784469661951903</v>
      </c>
      <c r="H41" s="9">
        <v>-108.573395188448</v>
      </c>
      <c r="I41" s="9">
        <v>-6.4001741236342697</v>
      </c>
      <c r="J41" s="10">
        <f t="shared" si="0"/>
        <v>183.53526007595434</v>
      </c>
      <c r="K41" s="10">
        <f t="shared" si="1"/>
        <v>32.784455215287934</v>
      </c>
      <c r="L41" s="48"/>
      <c r="M41" s="50"/>
      <c r="N41" s="61"/>
    </row>
    <row r="42" spans="1:14" ht="14.45" customHeight="1">
      <c r="A42" s="52" t="s">
        <v>33</v>
      </c>
      <c r="B42" s="51" t="s">
        <v>34</v>
      </c>
      <c r="C42" s="3" t="s">
        <v>59</v>
      </c>
      <c r="D42" s="17" t="s">
        <v>163</v>
      </c>
      <c r="E42" s="6" t="s">
        <v>104</v>
      </c>
      <c r="F42" s="9">
        <v>227.95828600566699</v>
      </c>
      <c r="G42" s="9">
        <v>61.857447777041102</v>
      </c>
      <c r="H42" s="9">
        <v>-163.86866397678401</v>
      </c>
      <c r="I42" s="9">
        <v>95.6384207041569</v>
      </c>
      <c r="J42" s="10">
        <f t="shared" si="0"/>
        <v>227.95791611643003</v>
      </c>
      <c r="K42" s="10">
        <f t="shared" si="1"/>
        <v>61.857663654937454</v>
      </c>
      <c r="L42" s="47">
        <f t="shared" ref="L42" si="43">180/PI()*ACOS(SIN(RADIANS(K42))*SIN(RADIANS(K43))+COS(RADIANS(K42))*COS(RADIANS(K43))*COS(RADIANS(J42-J43)))*3600</f>
        <v>16.043485798035096</v>
      </c>
      <c r="M42" s="49">
        <f>180/PI()*ATAN(COS(RADIANS(K43))*SIN(RADIANS(J43-J42))/(SIN(RADIANS(K43))*COS(RADIANS(K42))-COS(RADIANS(K43))*SIN(RADIANS(K42))*COS(RADIANS(J43-J42))))+360</f>
        <v>353.6116418342977</v>
      </c>
      <c r="N42" s="60">
        <f t="shared" ref="N42" si="44">M42-0.0056*SIN(RADIANS(J42))/COS(RADIANS(K42))*(YEARFRAC(DATE(2016,1,1),Q$2,3))</f>
        <v>353.68329246324237</v>
      </c>
    </row>
    <row r="43" spans="1:14" ht="14.45" customHeight="1">
      <c r="A43" s="32"/>
      <c r="B43" s="30"/>
      <c r="C43" s="3" t="s">
        <v>60</v>
      </c>
      <c r="D43" s="17" t="s">
        <v>164</v>
      </c>
      <c r="E43" s="6" t="s">
        <v>105</v>
      </c>
      <c r="F43" s="9">
        <v>227.95722831725899</v>
      </c>
      <c r="G43" s="9">
        <v>61.861876882138198</v>
      </c>
      <c r="H43" s="9">
        <v>-161.10970569736801</v>
      </c>
      <c r="I43" s="9">
        <v>95.524227716453595</v>
      </c>
      <c r="J43" s="10">
        <f t="shared" si="0"/>
        <v>227.95686465562497</v>
      </c>
      <c r="K43" s="10">
        <f t="shared" si="1"/>
        <v>61.862092502274734</v>
      </c>
      <c r="L43" s="48"/>
      <c r="M43" s="50"/>
      <c r="N43" s="61"/>
    </row>
    <row r="44" spans="1:14" ht="14.45" customHeight="1">
      <c r="A44" s="52" t="s">
        <v>35</v>
      </c>
      <c r="B44" s="51" t="s">
        <v>36</v>
      </c>
      <c r="C44" s="3" t="s">
        <v>59</v>
      </c>
      <c r="D44" s="17" t="s">
        <v>165</v>
      </c>
      <c r="E44" s="6" t="s">
        <v>106</v>
      </c>
      <c r="F44" s="9">
        <v>266.14206684863899</v>
      </c>
      <c r="G44" s="9">
        <v>2.5795211045020099</v>
      </c>
      <c r="H44" s="9">
        <v>4.3544038309475104</v>
      </c>
      <c r="I44" s="9">
        <v>16.483165273587101</v>
      </c>
      <c r="J44" s="10">
        <f t="shared" si="0"/>
        <v>266.14207667752925</v>
      </c>
      <c r="K44" s="10">
        <f t="shared" si="1"/>
        <v>2.5795583107944005</v>
      </c>
      <c r="L44" s="47">
        <f t="shared" ref="L44" si="45">180/PI()*ACOS(SIN(RADIANS(K44))*SIN(RADIANS(K45))+COS(RADIANS(K44))*COS(RADIANS(K45))*COS(RADIANS(J44-J45)))*3600</f>
        <v>20.698946941044699</v>
      </c>
      <c r="M44" s="49">
        <f t="shared" ref="M44" si="46">180/PI()*ATAN(COS(RADIANS(K45))*SIN(RADIANS(J45-J44))/(SIN(RADIANS(K45))*COS(RADIANS(K44))-COS(RADIANS(K45))*SIN(RADIANS(K44))*COS(RADIANS(J45-J44))))+180</f>
        <v>93.206537562190519</v>
      </c>
      <c r="N44" s="60">
        <f t="shared" ref="N44" si="47">M44-0.0056*SIN(RADIANS(J44))/COS(RADIANS(K44))*(YEARFRAC(DATE(2016,1,1),Q$2,3))</f>
        <v>93.251986251280329</v>
      </c>
    </row>
    <row r="45" spans="1:14" ht="14.45" customHeight="1">
      <c r="A45" s="32"/>
      <c r="B45" s="30"/>
      <c r="C45" s="3" t="s">
        <v>60</v>
      </c>
      <c r="D45" s="17" t="s">
        <v>166</v>
      </c>
      <c r="E45" s="6" t="s">
        <v>107</v>
      </c>
      <c r="F45" s="9">
        <v>266.14780976250699</v>
      </c>
      <c r="G45" s="9">
        <v>2.57920166248861</v>
      </c>
      <c r="H45" s="9">
        <v>5.9552089571922098</v>
      </c>
      <c r="I45" s="9">
        <v>15.515919112538301</v>
      </c>
      <c r="J45" s="10">
        <f t="shared" si="0"/>
        <v>266.1478232047823</v>
      </c>
      <c r="K45" s="10">
        <f t="shared" si="1"/>
        <v>2.5792366854841107</v>
      </c>
      <c r="L45" s="48"/>
      <c r="M45" s="50"/>
      <c r="N45" s="61"/>
    </row>
    <row r="46" spans="1:14" ht="14.45" customHeight="1">
      <c r="A46" s="52" t="s">
        <v>37</v>
      </c>
      <c r="B46" s="51" t="s">
        <v>38</v>
      </c>
      <c r="C46" s="3" t="s">
        <v>59</v>
      </c>
      <c r="D46" s="17" t="s">
        <v>167</v>
      </c>
      <c r="E46" s="6" t="s">
        <v>108</v>
      </c>
      <c r="F46" s="9">
        <v>270.78717533203701</v>
      </c>
      <c r="G46" s="9">
        <v>48.464316865372901</v>
      </c>
      <c r="H46" s="9">
        <v>18.190296326019499</v>
      </c>
      <c r="I46" s="9">
        <v>9.3194914471085593</v>
      </c>
      <c r="J46" s="10">
        <f t="shared" si="0"/>
        <v>270.78721639171653</v>
      </c>
      <c r="K46" s="10">
        <f t="shared" si="1"/>
        <v>48.464337901607017</v>
      </c>
      <c r="L46" s="47">
        <f t="shared" ref="L46" si="48">180/PI()*ACOS(SIN(RADIANS(K46))*SIN(RADIANS(K47))+COS(RADIANS(K46))*COS(RADIANS(K47))*COS(RADIANS(J46-J47)))*3600</f>
        <v>26.829332334610651</v>
      </c>
      <c r="M46" s="49">
        <f t="shared" ref="M46" si="49">180/PI()*ATAN(COS(RADIANS(K47))*SIN(RADIANS(J47-J46))/(SIN(RADIANS(K47))*COS(RADIANS(K46))-COS(RADIANS(K47))*SIN(RADIANS(K46))*COS(RADIANS(J47-J46))))+180</f>
        <v>128.41537612387907</v>
      </c>
      <c r="N46" s="60">
        <f t="shared" ref="N46" si="50">M46-0.0056*SIN(RADIANS(J46))/COS(RADIANS(K46))*(YEARFRAC(DATE(2016,1,1),Q$2,3))</f>
        <v>128.48399686456239</v>
      </c>
    </row>
    <row r="47" spans="1:14" ht="14.45" customHeight="1">
      <c r="A47" s="32"/>
      <c r="B47" s="30"/>
      <c r="C47" s="3" t="s">
        <v>60</v>
      </c>
      <c r="D47" s="17" t="s">
        <v>168</v>
      </c>
      <c r="E47" s="6" t="s">
        <v>109</v>
      </c>
      <c r="F47" s="9">
        <v>270.79601861776598</v>
      </c>
      <c r="G47" s="9">
        <v>48.459732190519503</v>
      </c>
      <c r="H47" s="9">
        <v>1.42909380039977</v>
      </c>
      <c r="I47" s="9">
        <v>-11.2319867191434</v>
      </c>
      <c r="J47" s="10">
        <f t="shared" si="0"/>
        <v>270.79602184355912</v>
      </c>
      <c r="K47" s="10">
        <f t="shared" si="1"/>
        <v>48.459706837344001</v>
      </c>
      <c r="L47" s="48"/>
      <c r="M47" s="50"/>
      <c r="N47" s="61"/>
    </row>
    <row r="48" spans="1:14" ht="14.45" customHeight="1">
      <c r="A48" s="53" t="s">
        <v>39</v>
      </c>
      <c r="B48" s="54" t="s">
        <v>40</v>
      </c>
      <c r="C48" s="3" t="s">
        <v>59</v>
      </c>
      <c r="D48" s="17" t="s">
        <v>169</v>
      </c>
      <c r="E48" s="6" t="s">
        <v>110</v>
      </c>
      <c r="F48" s="14">
        <v>280.73083125079501</v>
      </c>
      <c r="G48" s="14">
        <v>44.9251834279627</v>
      </c>
      <c r="H48" s="14">
        <v>-9.92607746616995</v>
      </c>
      <c r="I48" s="14">
        <v>-15.2587196065407</v>
      </c>
      <c r="J48" s="10">
        <f t="shared" si="0"/>
        <v>280.73080884535682</v>
      </c>
      <c r="K48" s="10">
        <f t="shared" si="1"/>
        <v>44.925148985525595</v>
      </c>
      <c r="L48" s="47">
        <f t="shared" ref="L48" si="51">180/PI()*ACOS(SIN(RADIANS(K48))*SIN(RADIANS(K49))+COS(RADIANS(K48))*COS(RADIANS(K49))*COS(RADIANS(J48-J49)))*3600</f>
        <v>25.606647729637647</v>
      </c>
      <c r="M48" s="57">
        <f>180/PI()*ATAN(COS(RADIANS(K49))*SIN(RADIANS(J49-J48))/(SIN(RADIANS(K49))*COS(RADIANS(K48))-COS(RADIANS(K49))*SIN(RADIANS(K48))*COS(RADIANS(J49-J48))))</f>
        <v>8.2578697299236961</v>
      </c>
      <c r="N48" s="60">
        <f t="shared" ref="N48" si="52">M48-0.0056*SIN(RADIANS(J48))/COS(RADIANS(K48))*(YEARFRAC(DATE(2016,1,1),Q$2,3))</f>
        <v>8.321016757428211</v>
      </c>
    </row>
    <row r="49" spans="1:14" ht="14.45" customHeight="1">
      <c r="A49" s="53"/>
      <c r="B49" s="55"/>
      <c r="C49" s="3" t="s">
        <v>60</v>
      </c>
      <c r="D49" s="17" t="s">
        <v>186</v>
      </c>
      <c r="E49" s="6" t="s">
        <v>111</v>
      </c>
      <c r="F49" s="14">
        <v>280.73227925832498</v>
      </c>
      <c r="G49" s="14">
        <v>44.932233646464603</v>
      </c>
      <c r="H49" s="14">
        <v>-12.105839030513801</v>
      </c>
      <c r="I49" s="14">
        <v>-20.140548224487201</v>
      </c>
      <c r="J49" s="10">
        <f t="shared" si="0"/>
        <v>280.73225193266398</v>
      </c>
      <c r="K49" s="10">
        <f t="shared" si="1"/>
        <v>44.932188184618305</v>
      </c>
      <c r="L49" s="48"/>
      <c r="M49" s="58"/>
      <c r="N49" s="61"/>
    </row>
    <row r="50" spans="1:14" ht="14.45" customHeight="1">
      <c r="A50" s="53" t="s">
        <v>41</v>
      </c>
      <c r="B50" s="54" t="s">
        <v>42</v>
      </c>
      <c r="C50" s="3" t="s">
        <v>59</v>
      </c>
      <c r="D50" s="17" t="s">
        <v>170</v>
      </c>
      <c r="E50" s="6" t="s">
        <v>112</v>
      </c>
      <c r="F50" s="14">
        <v>289.26323613802799</v>
      </c>
      <c r="G50" s="14">
        <v>9.3387636408135499</v>
      </c>
      <c r="H50" s="14">
        <v>10.113195579051</v>
      </c>
      <c r="I50" s="14">
        <v>-1.6335976281718101</v>
      </c>
      <c r="J50" s="10">
        <f t="shared" si="0"/>
        <v>289.26325896583478</v>
      </c>
      <c r="K50" s="10">
        <f t="shared" si="1"/>
        <v>9.3387599534082497</v>
      </c>
      <c r="L50" s="47">
        <f t="shared" ref="L50" si="53">180/PI()*ACOS(SIN(RADIANS(K50))*SIN(RADIANS(K51))+COS(RADIANS(K50))*COS(RADIANS(K51))*COS(RADIANS(J50-J51)))*3600</f>
        <v>19.508125676083893</v>
      </c>
      <c r="M50" s="57">
        <f>180/PI()*ATAN(COS(RADIANS(K51))*SIN(RADIANS(J51-J50))/(SIN(RADIANS(K51))*COS(RADIANS(K50))-COS(RADIANS(K51))*SIN(RADIANS(K50))*COS(RADIANS(J51-J50))))</f>
        <v>13.662221424156154</v>
      </c>
      <c r="N50" s="60">
        <f t="shared" ref="N50" si="54">M50-0.0056*SIN(RADIANS(J50))/COS(RADIANS(K50))*(YEARFRAC(DATE(2016,1,1),Q$2,3))</f>
        <v>13.705756439136319</v>
      </c>
    </row>
    <row r="51" spans="1:14" ht="14.45" customHeight="1">
      <c r="A51" s="53"/>
      <c r="B51" s="55"/>
      <c r="C51" s="3" t="s">
        <v>60</v>
      </c>
      <c r="D51" s="18" t="s">
        <v>187</v>
      </c>
      <c r="E51" s="6" t="s">
        <v>113</v>
      </c>
      <c r="F51" s="14">
        <v>289.26453317238997</v>
      </c>
      <c r="G51" s="14">
        <v>9.3440313027334607</v>
      </c>
      <c r="H51" s="14">
        <v>10.163430766556999</v>
      </c>
      <c r="I51" s="14">
        <v>-2.5499883633247098</v>
      </c>
      <c r="J51" s="10">
        <f t="shared" si="0"/>
        <v>289.26455611358909</v>
      </c>
      <c r="K51" s="10">
        <f t="shared" si="1"/>
        <v>9.344025546823655</v>
      </c>
      <c r="L51" s="48"/>
      <c r="M51" s="58"/>
      <c r="N51" s="61"/>
    </row>
    <row r="52" spans="1:14" ht="14.45" customHeight="1">
      <c r="A52" s="53" t="s">
        <v>43</v>
      </c>
      <c r="B52" s="54" t="s">
        <v>42</v>
      </c>
      <c r="C52" s="3" t="s">
        <v>59</v>
      </c>
      <c r="D52" s="17" t="s">
        <v>171</v>
      </c>
      <c r="E52" s="6" t="s">
        <v>114</v>
      </c>
      <c r="F52" s="9">
        <v>295.691256636925</v>
      </c>
      <c r="G52" s="9">
        <v>8.3830015890033902</v>
      </c>
      <c r="H52" s="9">
        <v>24.238270489931001</v>
      </c>
      <c r="I52" s="9">
        <v>53.794341962240502</v>
      </c>
      <c r="J52" s="10">
        <f t="shared" si="0"/>
        <v>295.69131134827222</v>
      </c>
      <c r="K52" s="10">
        <f t="shared" si="1"/>
        <v>8.3831230151968903</v>
      </c>
      <c r="L52" s="47">
        <f t="shared" ref="L52" si="55">180/PI()*ACOS(SIN(RADIANS(K52))*SIN(RADIANS(K53))+COS(RADIANS(K52))*COS(RADIANS(K53))*COS(RADIANS(J52-J53)))*3600</f>
        <v>27.198727035827009</v>
      </c>
      <c r="M52" s="49">
        <f t="shared" ref="M52" si="56">180/PI()*ATAN(COS(RADIANS(K53))*SIN(RADIANS(J53-J52))/(SIN(RADIANS(K53))*COS(RADIANS(K52))-COS(RADIANS(K53))*SIN(RADIANS(K52))*COS(RADIANS(J53-J52))))+180</f>
        <v>251.44754616160526</v>
      </c>
      <c r="N52" s="60">
        <f t="shared" ref="N52" si="57">M52-0.0056*SIN(RADIANS(J52))/COS(RADIANS(K52))*(YEARFRAC(DATE(2016,1,1),Q$2,3))</f>
        <v>251.4889962230925</v>
      </c>
    </row>
    <row r="53" spans="1:14" ht="14.45" customHeight="1">
      <c r="A53" s="53"/>
      <c r="B53" s="55"/>
      <c r="C53" s="3" t="s">
        <v>60</v>
      </c>
      <c r="D53" s="17" t="s">
        <v>172</v>
      </c>
      <c r="E53" s="6" t="s">
        <v>115</v>
      </c>
      <c r="F53" s="9">
        <v>295.68401712399901</v>
      </c>
      <c r="G53" s="9">
        <v>8.3806012982837892</v>
      </c>
      <c r="H53" s="9">
        <v>24.070941753775699</v>
      </c>
      <c r="I53" s="9">
        <v>52.1842747556774</v>
      </c>
      <c r="J53" s="10">
        <f t="shared" si="0"/>
        <v>295.68407145764684</v>
      </c>
      <c r="K53" s="10">
        <f t="shared" si="1"/>
        <v>8.3807190901855595</v>
      </c>
      <c r="L53" s="48"/>
      <c r="M53" s="50"/>
      <c r="N53" s="61"/>
    </row>
    <row r="54" spans="1:14" ht="14.45" customHeight="1">
      <c r="A54" s="53" t="s">
        <v>44</v>
      </c>
      <c r="B54" s="54" t="s">
        <v>45</v>
      </c>
      <c r="C54" s="3" t="s">
        <v>59</v>
      </c>
      <c r="D54" s="17" t="s">
        <v>173</v>
      </c>
      <c r="E54" s="6" t="s">
        <v>116</v>
      </c>
      <c r="F54" s="9">
        <v>306.59791964791702</v>
      </c>
      <c r="G54" s="9">
        <v>56.638722601143698</v>
      </c>
      <c r="H54" s="9">
        <v>13.881294107848801</v>
      </c>
      <c r="I54" s="9">
        <v>6.2957141835313397</v>
      </c>
      <c r="J54" s="10">
        <f t="shared" si="0"/>
        <v>306.59795098118821</v>
      </c>
      <c r="K54" s="10">
        <f t="shared" si="1"/>
        <v>56.638736812017569</v>
      </c>
      <c r="L54" s="47">
        <f t="shared" ref="L54" si="58">180/PI()*ACOS(SIN(RADIANS(K54))*SIN(RADIANS(K55))+COS(RADIANS(K54))*COS(RADIANS(K55))*COS(RADIANS(J54-J55)))*3600</f>
        <v>26.24618981399108</v>
      </c>
      <c r="M54" s="49">
        <f t="shared" ref="M54" si="59">180/PI()*ATAN(COS(RADIANS(K55))*SIN(RADIANS(J55-J54))/(SIN(RADIANS(K55))*COS(RADIANS(K54))-COS(RADIANS(K55))*SIN(RADIANS(K54))*COS(RADIANS(J55-J54))))+180</f>
        <v>116.93189075653274</v>
      </c>
      <c r="N54" s="60">
        <f t="shared" ref="N54" si="60">M54-0.0056*SIN(RADIANS(J54))/COS(RADIANS(K54))*(YEARFRAC(DATE(2016,1,1),Q$2,3))</f>
        <v>116.99832594292192</v>
      </c>
    </row>
    <row r="55" spans="1:14" ht="14.45" customHeight="1">
      <c r="A55" s="53"/>
      <c r="B55" s="55"/>
      <c r="C55" s="3" t="s">
        <v>60</v>
      </c>
      <c r="D55" s="17" t="s">
        <v>174</v>
      </c>
      <c r="E55" s="6" t="s">
        <v>117</v>
      </c>
      <c r="F55" s="9">
        <v>306.60974165059099</v>
      </c>
      <c r="G55" s="9">
        <v>56.6354191378745</v>
      </c>
      <c r="H55" s="9">
        <v>12.4552541569815</v>
      </c>
      <c r="I55" s="9">
        <v>6.6327528749312901</v>
      </c>
      <c r="J55" s="10">
        <f t="shared" si="0"/>
        <v>306.60976976496227</v>
      </c>
      <c r="K55" s="10">
        <f t="shared" si="1"/>
        <v>56.635434109522159</v>
      </c>
      <c r="L55" s="48"/>
      <c r="M55" s="50"/>
      <c r="N55" s="61"/>
    </row>
    <row r="56" spans="1:14" ht="14.45" customHeight="1">
      <c r="A56" s="53" t="s">
        <v>46</v>
      </c>
      <c r="B56" s="54" t="s">
        <v>45</v>
      </c>
      <c r="C56" s="3" t="s">
        <v>59</v>
      </c>
      <c r="D56" s="17" t="s">
        <v>175</v>
      </c>
      <c r="E56" s="6" t="s">
        <v>89</v>
      </c>
      <c r="F56" s="9">
        <v>307.42992001929002</v>
      </c>
      <c r="G56" s="9">
        <v>38.1254040184144</v>
      </c>
      <c r="H56" s="9">
        <v>1.3486806743934701</v>
      </c>
      <c r="I56" s="9">
        <v>-1.62208632907702</v>
      </c>
      <c r="J56" s="10">
        <f t="shared" si="0"/>
        <v>307.42992306357229</v>
      </c>
      <c r="K56" s="10">
        <f t="shared" si="1"/>
        <v>38.125400356992749</v>
      </c>
      <c r="L56" s="47">
        <f t="shared" ref="L56" si="61">180/PI()*ACOS(SIN(RADIANS(K56))*SIN(RADIANS(K57))+COS(RADIANS(K56))*COS(RADIANS(K57))*COS(RADIANS(J56-J57)))*3600</f>
        <v>17.182926516942899</v>
      </c>
      <c r="M56" s="49">
        <f>180/PI()*ATAN(COS(RADIANS(K57))*SIN(RADIANS(J57-J56))/(SIN(RADIANS(K57))*COS(RADIANS(K56))-COS(RADIANS(K57))*SIN(RADIANS(K56))*COS(RADIANS(J57-J56))))</f>
        <v>31.359652184806727</v>
      </c>
      <c r="N56" s="60">
        <f t="shared" ref="N56" si="62">M56-0.0056*SIN(RADIANS(J56))/COS(RADIANS(K56))*(YEARFRAC(DATE(2016,1,1),Q$2,3))</f>
        <v>31.405588080745261</v>
      </c>
    </row>
    <row r="57" spans="1:14" ht="14.45" customHeight="1">
      <c r="A57" s="53"/>
      <c r="B57" s="55"/>
      <c r="C57" s="3" t="s">
        <v>60</v>
      </c>
      <c r="D57" s="17" t="s">
        <v>176</v>
      </c>
      <c r="E57" s="6" t="s">
        <v>95</v>
      </c>
      <c r="F57" s="9">
        <v>307.43307835139302</v>
      </c>
      <c r="G57" s="9">
        <v>38.1294748186139</v>
      </c>
      <c r="H57" s="9">
        <v>1.08310794431535</v>
      </c>
      <c r="I57" s="9">
        <v>0.56450742329903003</v>
      </c>
      <c r="J57" s="10">
        <f t="shared" si="0"/>
        <v>307.43308079621659</v>
      </c>
      <c r="K57" s="10">
        <f t="shared" si="1"/>
        <v>38.129476092836896</v>
      </c>
      <c r="L57" s="48"/>
      <c r="M57" s="50"/>
      <c r="N57" s="61"/>
    </row>
    <row r="58" spans="1:14" ht="14.45" customHeight="1">
      <c r="A58" s="53" t="s">
        <v>47</v>
      </c>
      <c r="B58" s="54" t="s">
        <v>48</v>
      </c>
      <c r="C58" s="3" t="s">
        <v>59</v>
      </c>
      <c r="D58" s="17" t="s">
        <v>188</v>
      </c>
      <c r="E58" s="6" t="s">
        <v>98</v>
      </c>
      <c r="F58" s="14">
        <v>317.63376854468902</v>
      </c>
      <c r="G58" s="14">
        <v>22.454576580721099</v>
      </c>
      <c r="H58" s="14">
        <v>16.127690450793001</v>
      </c>
      <c r="I58" s="14">
        <v>-7.7004526507472697</v>
      </c>
      <c r="J58" s="10">
        <f t="shared" si="0"/>
        <v>317.63380494859302</v>
      </c>
      <c r="K58" s="10">
        <f t="shared" si="1"/>
        <v>22.454559199029653</v>
      </c>
      <c r="L58" s="47">
        <f t="shared" ref="L58" si="63">180/PI()*ACOS(SIN(RADIANS(K58))*SIN(RADIANS(K59))+COS(RADIANS(K58))*COS(RADIANS(K59))*COS(RADIANS(J58-J59)))*3600</f>
        <v>18.097306293222999</v>
      </c>
      <c r="M58" s="49">
        <f>180/PI()*ATAN(COS(RADIANS(K59))*SIN(RADIANS(J59-J58))/(SIN(RADIANS(K59))*COS(RADIANS(K58))-COS(RADIANS(K59))*SIN(RADIANS(K58))*COS(RADIANS(J59-J58))))+360</f>
        <v>299.36378112885473</v>
      </c>
      <c r="N58" s="60">
        <f t="shared" ref="N58" si="64">M58-0.0056*SIN(RADIANS(J58))/COS(RADIANS(K58))*(YEARFRAC(DATE(2016,1,1),Q$2,3))</f>
        <v>299.3969615863063</v>
      </c>
    </row>
    <row r="59" spans="1:14" ht="14.45" customHeight="1">
      <c r="A59" s="53"/>
      <c r="B59" s="55"/>
      <c r="C59" s="3" t="s">
        <v>60</v>
      </c>
      <c r="D59" s="18" t="s">
        <v>189</v>
      </c>
      <c r="E59" s="6" t="s">
        <v>118</v>
      </c>
      <c r="F59" s="14">
        <v>317.62901444157501</v>
      </c>
      <c r="G59" s="14">
        <v>22.457050585124801</v>
      </c>
      <c r="H59" s="14">
        <v>22.074436549284801</v>
      </c>
      <c r="I59" s="14">
        <v>-11.7119925963861</v>
      </c>
      <c r="J59" s="10">
        <f t="shared" si="0"/>
        <v>317.62906426865175</v>
      </c>
      <c r="K59" s="10">
        <f t="shared" si="1"/>
        <v>22.457024148465713</v>
      </c>
      <c r="L59" s="48"/>
      <c r="M59" s="50"/>
      <c r="N59" s="61"/>
    </row>
    <row r="60" spans="1:14" ht="14.45" customHeight="1">
      <c r="A60" s="53" t="s">
        <v>49</v>
      </c>
      <c r="B60" s="54" t="s">
        <v>50</v>
      </c>
      <c r="C60" s="3" t="s">
        <v>59</v>
      </c>
      <c r="D60" s="17" t="s">
        <v>177</v>
      </c>
      <c r="E60" s="6" t="s">
        <v>119</v>
      </c>
      <c r="F60" s="9">
        <v>333.22016247907101</v>
      </c>
      <c r="G60" s="9">
        <v>73.307288054249497</v>
      </c>
      <c r="H60" s="9">
        <v>20.092886141125401</v>
      </c>
      <c r="I60" s="9">
        <v>21.055613632413699</v>
      </c>
      <c r="J60" s="10">
        <f t="shared" si="0"/>
        <v>333.22020783333301</v>
      </c>
      <c r="K60" s="10">
        <f t="shared" si="1"/>
        <v>73.307335581608726</v>
      </c>
      <c r="L60" s="47">
        <f t="shared" ref="L60" si="65">180/PI()*ACOS(SIN(RADIANS(K60))*SIN(RADIANS(K61))+COS(RADIANS(K60))*COS(RADIANS(K61))*COS(RADIANS(J60-J61)))*3600</f>
        <v>28.840788993860745</v>
      </c>
      <c r="M60" s="49">
        <f>180/PI()*ATAN(COS(RADIANS(K61))*SIN(RADIANS(J61-J60))/(SIN(RADIANS(K61))*COS(RADIANS(K60))-COS(RADIANS(K61))*SIN(RADIANS(K60))*COS(RADIANS(J61-J60))))+360</f>
        <v>347.10178739292229</v>
      </c>
      <c r="N60" s="60">
        <f t="shared" ref="N60" si="66">M60-0.0056*SIN(RADIANS(J60))/COS(RADIANS(K60))*(YEARFRAC(DATE(2016,1,1),Q$2,3))</f>
        <v>347.17316793216588</v>
      </c>
    </row>
    <row r="61" spans="1:14" ht="14.45" customHeight="1">
      <c r="A61" s="53"/>
      <c r="B61" s="55"/>
      <c r="C61" s="3" t="s">
        <v>60</v>
      </c>
      <c r="D61" s="17" t="s">
        <v>178</v>
      </c>
      <c r="E61" s="6" t="s">
        <v>120</v>
      </c>
      <c r="F61" s="9">
        <v>333.213933911021</v>
      </c>
      <c r="G61" s="9">
        <v>73.315097388102004</v>
      </c>
      <c r="H61" s="9">
        <v>20.063212214879201</v>
      </c>
      <c r="I61" s="9">
        <v>20.950483553837</v>
      </c>
      <c r="J61" s="10">
        <f t="shared" si="0"/>
        <v>333.21397919830213</v>
      </c>
      <c r="K61" s="10">
        <f t="shared" si="1"/>
        <v>73.315144678158489</v>
      </c>
      <c r="L61" s="48"/>
      <c r="M61" s="50"/>
      <c r="N61" s="61"/>
    </row>
    <row r="62" spans="1:14" ht="14.45" customHeight="1">
      <c r="A62" s="53" t="s">
        <v>51</v>
      </c>
      <c r="B62" s="54" t="s">
        <v>50</v>
      </c>
      <c r="C62" s="3" t="s">
        <v>59</v>
      </c>
      <c r="D62" s="17" t="s">
        <v>179</v>
      </c>
      <c r="E62" s="6" t="s">
        <v>121</v>
      </c>
      <c r="F62" s="9">
        <v>334.61582417475103</v>
      </c>
      <c r="G62" s="9">
        <v>63.222892041988203</v>
      </c>
      <c r="H62" s="9">
        <v>-2.3135288561774598</v>
      </c>
      <c r="I62" s="9">
        <v>-2.3336189145196999</v>
      </c>
      <c r="J62" s="10">
        <f t="shared" si="0"/>
        <v>334.61581895258468</v>
      </c>
      <c r="K62" s="10">
        <f t="shared" si="1"/>
        <v>63.22288677447397</v>
      </c>
      <c r="L62" s="47">
        <f t="shared" ref="L62" si="67">180/PI()*ACOS(SIN(RADIANS(K62))*SIN(RADIANS(K63))+COS(RADIANS(K62))*COS(RADIANS(K63))*COS(RADIANS(J62-J63)))*3600</f>
        <v>21.300707553038176</v>
      </c>
      <c r="M62" s="49">
        <f t="shared" ref="M62" si="68">180/PI()*ATAN(COS(RADIANS(K63))*SIN(RADIANS(J63-J62))/(SIN(RADIANS(K63))*COS(RADIANS(K62))-COS(RADIANS(K63))*SIN(RADIANS(K62))*COS(RADIANS(J63-J62))))+180</f>
        <v>241.09131752003282</v>
      </c>
      <c r="N62" s="60">
        <f t="shared" ref="N62" si="69">M62-0.0056*SIN(RADIANS(J62))/COS(RADIANS(K62))*(YEARFRAC(DATE(2016,1,1),Q$2,3))</f>
        <v>241.13461776130029</v>
      </c>
    </row>
    <row r="63" spans="1:14" ht="14.45" customHeight="1">
      <c r="A63" s="53"/>
      <c r="B63" s="55"/>
      <c r="C63" s="3" t="s">
        <v>60</v>
      </c>
      <c r="D63" s="17" t="s">
        <v>180</v>
      </c>
      <c r="E63" s="6" t="s">
        <v>122</v>
      </c>
      <c r="F63" s="9">
        <v>334.60432909503299</v>
      </c>
      <c r="G63" s="9">
        <v>63.220030998361899</v>
      </c>
      <c r="H63" s="9">
        <v>-2.5924857284497298</v>
      </c>
      <c r="I63" s="9">
        <v>-2.2099870008098099</v>
      </c>
      <c r="J63" s="10">
        <f t="shared" si="0"/>
        <v>334.60432324319686</v>
      </c>
      <c r="K63" s="10">
        <f t="shared" si="1"/>
        <v>63.220026009913312</v>
      </c>
      <c r="L63" s="48"/>
      <c r="M63" s="50"/>
      <c r="N63" s="61"/>
    </row>
    <row r="64" spans="1:14" ht="14.45" customHeight="1">
      <c r="A64" s="53" t="s">
        <v>52</v>
      </c>
      <c r="B64" s="54" t="s">
        <v>53</v>
      </c>
      <c r="C64" s="3" t="s">
        <v>59</v>
      </c>
      <c r="D64" s="17" t="s">
        <v>181</v>
      </c>
      <c r="E64" s="6" t="s">
        <v>123</v>
      </c>
      <c r="F64" s="9">
        <v>338.96783389590303</v>
      </c>
      <c r="G64" s="9">
        <v>39.634307126848</v>
      </c>
      <c r="H64" s="9">
        <v>-1.88832265510208</v>
      </c>
      <c r="I64" s="9">
        <v>-5.0698190871364099</v>
      </c>
      <c r="J64" s="10">
        <f t="shared" si="0"/>
        <v>338.96782963352479</v>
      </c>
      <c r="K64" s="10">
        <f t="shared" si="1"/>
        <v>39.634295683101108</v>
      </c>
      <c r="L64" s="47">
        <f t="shared" ref="L64" si="70">180/PI()*ACOS(SIN(RADIANS(K64))*SIN(RADIANS(K65))+COS(RADIANS(K64))*COS(RADIANS(K65))*COS(RADIANS(J64-J65)))*3600</f>
        <v>22.34525665142905</v>
      </c>
      <c r="M64" s="49">
        <f t="shared" ref="M64" si="71">180/PI()*ATAN(COS(RADIANS(K65))*SIN(RADIANS(J65-J64))/(SIN(RADIANS(K65))*COS(RADIANS(K64))-COS(RADIANS(K65))*SIN(RADIANS(K64))*COS(RADIANS(J65-J64))))+180</f>
        <v>185.44033939489853</v>
      </c>
      <c r="N64" s="60">
        <f t="shared" ref="N64" si="72">M64-0.0056*SIN(RADIANS(J64))/COS(RADIANS(K64))*(YEARFRAC(DATE(2016,1,1),Q$2,3))</f>
        <v>185.46154571246927</v>
      </c>
    </row>
    <row r="65" spans="1:14" ht="14.45" customHeight="1">
      <c r="A65" s="53"/>
      <c r="B65" s="55"/>
      <c r="C65" s="3" t="s">
        <v>60</v>
      </c>
      <c r="D65" s="17" t="s">
        <v>182</v>
      </c>
      <c r="E65" s="6" t="s">
        <v>124</v>
      </c>
      <c r="F65" s="9">
        <v>338.96706945516399</v>
      </c>
      <c r="G65" s="9">
        <v>39.628127841545798</v>
      </c>
      <c r="H65" s="9">
        <v>-1.7213955720518299</v>
      </c>
      <c r="I65" s="9">
        <v>-4.9693123176440501</v>
      </c>
      <c r="J65" s="10">
        <f t="shared" si="0"/>
        <v>338.96706556957855</v>
      </c>
      <c r="K65" s="10">
        <f t="shared" si="1"/>
        <v>39.628116624665786</v>
      </c>
      <c r="L65" s="48"/>
      <c r="M65" s="50"/>
      <c r="N65" s="61"/>
    </row>
    <row r="66" spans="1:14" ht="14.45" customHeight="1">
      <c r="A66" s="53" t="s">
        <v>183</v>
      </c>
      <c r="B66" s="54" t="s">
        <v>6</v>
      </c>
      <c r="C66" s="3" t="s">
        <v>59</v>
      </c>
      <c r="D66" s="17" t="s">
        <v>184</v>
      </c>
      <c r="E66" s="6" t="s">
        <v>125</v>
      </c>
      <c r="F66" s="9">
        <v>347.49633622398699</v>
      </c>
      <c r="G66" s="9">
        <v>47.959382817244197</v>
      </c>
      <c r="H66" s="9">
        <v>154.48333552142699</v>
      </c>
      <c r="I66" s="9">
        <v>-4.6424259534840804</v>
      </c>
      <c r="J66" s="10">
        <f t="shared" si="0"/>
        <v>347.49668492838055</v>
      </c>
      <c r="K66" s="10">
        <f t="shared" si="1"/>
        <v>47.95937233822184</v>
      </c>
      <c r="L66" s="47">
        <f t="shared" ref="L66" si="73">180/PI()*ACOS(SIN(RADIANS(K66))*SIN(RADIANS(K67))+COS(RADIANS(K66))*COS(RADIANS(K67))*COS(RADIANS(J66-J67)))*3600</f>
        <v>15.700816298375022</v>
      </c>
      <c r="M66" s="49">
        <f t="shared" ref="M66" si="74">180/PI()*ATAN(COS(RADIANS(K67))*SIN(RADIANS(J67-J66))/(SIN(RADIANS(K67))*COS(RADIANS(K66))-COS(RADIANS(K67))*SIN(RADIANS(K66))*COS(RADIANS(J67-J66))))+180</f>
        <v>256.48695178212387</v>
      </c>
      <c r="N66" s="60">
        <f t="shared" ref="N66" si="75">M66-0.0056*SIN(RADIANS(J66))/COS(RADIANS(K66))*(YEARFRAC(DATE(2016,1,1),Q$2,3))</f>
        <v>256.50166351129593</v>
      </c>
    </row>
    <row r="67" spans="1:14" ht="14.45" customHeight="1">
      <c r="A67" s="53"/>
      <c r="B67" s="55"/>
      <c r="C67" s="3" t="s">
        <v>60</v>
      </c>
      <c r="D67" s="17" t="s">
        <v>185</v>
      </c>
      <c r="E67" s="6" t="s">
        <v>126</v>
      </c>
      <c r="F67" s="9">
        <v>347.490013662938</v>
      </c>
      <c r="G67" s="9">
        <v>47.958350636243402</v>
      </c>
      <c r="H67" s="9">
        <v>150.13799205734799</v>
      </c>
      <c r="I67" s="9">
        <v>1.0757001940423401</v>
      </c>
      <c r="J67" s="10">
        <f t="shared" si="0"/>
        <v>347.49035255889265</v>
      </c>
      <c r="K67" s="10">
        <f t="shared" si="1"/>
        <v>47.958353064345971</v>
      </c>
      <c r="L67" s="48"/>
      <c r="M67" s="50"/>
      <c r="N67" s="61"/>
    </row>
  </sheetData>
  <mergeCells count="169">
    <mergeCell ref="N56:N57"/>
    <mergeCell ref="N58:N59"/>
    <mergeCell ref="N60:N61"/>
    <mergeCell ref="N62:N63"/>
    <mergeCell ref="N64:N65"/>
    <mergeCell ref="N66:N67"/>
    <mergeCell ref="N38:N39"/>
    <mergeCell ref="N40:N41"/>
    <mergeCell ref="N42:N43"/>
    <mergeCell ref="N44:N45"/>
    <mergeCell ref="N46:N47"/>
    <mergeCell ref="N48:N49"/>
    <mergeCell ref="N50:N51"/>
    <mergeCell ref="N52:N53"/>
    <mergeCell ref="N54:N55"/>
    <mergeCell ref="N20:N21"/>
    <mergeCell ref="N22:N23"/>
    <mergeCell ref="N24:N25"/>
    <mergeCell ref="N26:N27"/>
    <mergeCell ref="N28:N29"/>
    <mergeCell ref="N30:N31"/>
    <mergeCell ref="N32:N33"/>
    <mergeCell ref="N34:N35"/>
    <mergeCell ref="N36:N37"/>
    <mergeCell ref="N1:N2"/>
    <mergeCell ref="N4:N5"/>
    <mergeCell ref="N6:N7"/>
    <mergeCell ref="N8:N9"/>
    <mergeCell ref="N10:N11"/>
    <mergeCell ref="N12:N13"/>
    <mergeCell ref="N14:N15"/>
    <mergeCell ref="N16:N17"/>
    <mergeCell ref="N18:N19"/>
    <mergeCell ref="L66:L67"/>
    <mergeCell ref="M66:M67"/>
    <mergeCell ref="L60:L61"/>
    <mergeCell ref="M60:M61"/>
    <mergeCell ref="L62:L63"/>
    <mergeCell ref="M62:M63"/>
    <mergeCell ref="L64:L65"/>
    <mergeCell ref="M64:M65"/>
    <mergeCell ref="L54:L55"/>
    <mergeCell ref="M54:M55"/>
    <mergeCell ref="L56:L57"/>
    <mergeCell ref="M56:M57"/>
    <mergeCell ref="L58:L59"/>
    <mergeCell ref="M58:M59"/>
    <mergeCell ref="L48:L49"/>
    <mergeCell ref="M48:M49"/>
    <mergeCell ref="L50:L51"/>
    <mergeCell ref="M50:M51"/>
    <mergeCell ref="L52:L53"/>
    <mergeCell ref="M52:M53"/>
    <mergeCell ref="L42:L43"/>
    <mergeCell ref="M42:M43"/>
    <mergeCell ref="L44:L45"/>
    <mergeCell ref="M44:M45"/>
    <mergeCell ref="L46:L47"/>
    <mergeCell ref="M46:M47"/>
    <mergeCell ref="L36:L37"/>
    <mergeCell ref="M36:M37"/>
    <mergeCell ref="L38:L39"/>
    <mergeCell ref="M38:M39"/>
    <mergeCell ref="L40:L41"/>
    <mergeCell ref="M40:M41"/>
    <mergeCell ref="L30:L31"/>
    <mergeCell ref="M30:M31"/>
    <mergeCell ref="L32:L33"/>
    <mergeCell ref="M32:M33"/>
    <mergeCell ref="L34:L35"/>
    <mergeCell ref="M34:M35"/>
    <mergeCell ref="L24:L25"/>
    <mergeCell ref="M24:M25"/>
    <mergeCell ref="L26:L27"/>
    <mergeCell ref="M26:M27"/>
    <mergeCell ref="L28:L29"/>
    <mergeCell ref="M28:M29"/>
    <mergeCell ref="L18:L19"/>
    <mergeCell ref="M18:M19"/>
    <mergeCell ref="L20:L21"/>
    <mergeCell ref="M20:M21"/>
    <mergeCell ref="L22:L23"/>
    <mergeCell ref="M22:M23"/>
    <mergeCell ref="L12:L13"/>
    <mergeCell ref="M12:M13"/>
    <mergeCell ref="L14:L15"/>
    <mergeCell ref="M14:M15"/>
    <mergeCell ref="L16:L17"/>
    <mergeCell ref="M16:M17"/>
    <mergeCell ref="L6:L7"/>
    <mergeCell ref="M6:M7"/>
    <mergeCell ref="L8:L9"/>
    <mergeCell ref="M8:M9"/>
    <mergeCell ref="L10:L11"/>
    <mergeCell ref="M10:M11"/>
    <mergeCell ref="A10:A11"/>
    <mergeCell ref="B10:B11"/>
    <mergeCell ref="A12:A13"/>
    <mergeCell ref="B12:B13"/>
    <mergeCell ref="A14:A15"/>
    <mergeCell ref="B14:B15"/>
    <mergeCell ref="A16:A17"/>
    <mergeCell ref="B16:B17"/>
    <mergeCell ref="A18:A19"/>
    <mergeCell ref="B18:B19"/>
    <mergeCell ref="A20:A21"/>
    <mergeCell ref="B20:B21"/>
    <mergeCell ref="A22:A23"/>
    <mergeCell ref="B22:B23"/>
    <mergeCell ref="A24:A25"/>
    <mergeCell ref="B24:B25"/>
    <mergeCell ref="A26:A27"/>
    <mergeCell ref="B26:B27"/>
    <mergeCell ref="A28:A29"/>
    <mergeCell ref="B28:B29"/>
    <mergeCell ref="A66:A67"/>
    <mergeCell ref="B66:B67"/>
    <mergeCell ref="A58:A59"/>
    <mergeCell ref="B58:B59"/>
    <mergeCell ref="A60:A61"/>
    <mergeCell ref="B60:B61"/>
    <mergeCell ref="A62:A63"/>
    <mergeCell ref="B62:B63"/>
    <mergeCell ref="A30:A31"/>
    <mergeCell ref="B30:B31"/>
    <mergeCell ref="A32:A33"/>
    <mergeCell ref="B32:B33"/>
    <mergeCell ref="A34:A35"/>
    <mergeCell ref="B34:B35"/>
    <mergeCell ref="A36:A37"/>
    <mergeCell ref="B36:B37"/>
    <mergeCell ref="A38:A39"/>
    <mergeCell ref="B38:B39"/>
    <mergeCell ref="B8:B9"/>
    <mergeCell ref="A8:A9"/>
    <mergeCell ref="B6:B7"/>
    <mergeCell ref="A6:A7"/>
    <mergeCell ref="A64:A65"/>
    <mergeCell ref="B64:B65"/>
    <mergeCell ref="A52:A53"/>
    <mergeCell ref="B52:B53"/>
    <mergeCell ref="A54:A55"/>
    <mergeCell ref="B54:B55"/>
    <mergeCell ref="A56:A57"/>
    <mergeCell ref="B56:B57"/>
    <mergeCell ref="A46:A47"/>
    <mergeCell ref="B46:B47"/>
    <mergeCell ref="A48:A49"/>
    <mergeCell ref="B48:B49"/>
    <mergeCell ref="A50:A51"/>
    <mergeCell ref="B50:B51"/>
    <mergeCell ref="A40:A41"/>
    <mergeCell ref="B40:B41"/>
    <mergeCell ref="A42:A43"/>
    <mergeCell ref="B42:B43"/>
    <mergeCell ref="A44:A45"/>
    <mergeCell ref="B44:B45"/>
    <mergeCell ref="B4:B5"/>
    <mergeCell ref="A4:A5"/>
    <mergeCell ref="D1:D3"/>
    <mergeCell ref="F1:G2"/>
    <mergeCell ref="A1:A3"/>
    <mergeCell ref="B1:B3"/>
    <mergeCell ref="E1:E3"/>
    <mergeCell ref="L4:L5"/>
    <mergeCell ref="M4:M5"/>
    <mergeCell ref="L1:M2"/>
    <mergeCell ref="J1:K2"/>
    <mergeCell ref="H1:I2"/>
  </mergeCells>
  <pageMargins left="0.7" right="0.7" top="0.75" bottom="0.75" header="0.3" footer="0.3"/>
  <pageSetup paperSize="9" orientation="portrait" horizontalDpi="300" verticalDpi="300" r:id="rId1"/>
  <ignoredErrors>
    <ignoredError sqref="M20" formula="1"/>
    <ignoredError sqref="D4:D67" numberStoredAsText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Etalons</vt:lpstr>
    </vt:vector>
  </TitlesOfParts>
  <Company>diakov.net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Philippe LAURENT</dc:creator>
  <cp:lastModifiedBy>Philippe LAURENT</cp:lastModifiedBy>
  <dcterms:created xsi:type="dcterms:W3CDTF">2023-10-20T08:54:18Z</dcterms:created>
  <dcterms:modified xsi:type="dcterms:W3CDTF">2024-02-16T22:28:35Z</dcterms:modified>
</cp:coreProperties>
</file>